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290" firstSheet="3" activeTab="3"/>
  </bookViews>
  <sheets>
    <sheet name="Deckblatt" sheetId="1" r:id="rId1"/>
    <sheet name="Deckblatt Vermoegensplan" sheetId="2" r:id="rId2"/>
    <sheet name="Vermoegensplan" sheetId="3" r:id="rId3"/>
    <sheet name="Uebersicht Einnahmen, Ausgaben" sheetId="4" r:id="rId4"/>
    <sheet name="Korrespondierende Ansätze" sheetId="5" r:id="rId5"/>
    <sheet name="Zusammenstellung § 12 (1) EigVO" sheetId="6" r:id="rId6"/>
  </sheets>
  <definedNames>
    <definedName name="_xlnm.Print_Area" localSheetId="4">'Korrespondierende Ansätze'!$A$1:$G$90</definedName>
  </definedNames>
  <calcPr fullCalcOnLoad="1"/>
</workbook>
</file>

<file path=xl/sharedStrings.xml><?xml version="1.0" encoding="utf-8"?>
<sst xmlns="http://schemas.openxmlformats.org/spreadsheetml/2006/main" count="245" uniqueCount="193">
  <si>
    <t xml:space="preserve">                              Z u s a m m e n s t e l l u n g  n a c h  §  1 2  A b s .  1  E i g V O</t>
  </si>
  <si>
    <t>1.</t>
  </si>
  <si>
    <t>Mit dem aktualisierten Wirtschaftsplan werden</t>
  </si>
  <si>
    <t>erhöht um</t>
  </si>
  <si>
    <t>vermindert um</t>
  </si>
  <si>
    <t xml:space="preserve"> und damit der Gesamtbetrag </t>
  </si>
  <si>
    <t xml:space="preserve">     des Wirtschaftsplanes</t>
  </si>
  <si>
    <t>gegenüber</t>
  </si>
  <si>
    <t>nunmehr</t>
  </si>
  <si>
    <t>bisher</t>
  </si>
  <si>
    <t>festgesetzt auf</t>
  </si>
  <si>
    <t>1.1</t>
  </si>
  <si>
    <t>im Erfolgsplan</t>
  </si>
  <si>
    <t>die Erträge</t>
  </si>
  <si>
    <t>die Aufwendungen</t>
  </si>
  <si>
    <t>der Jahresgewinn</t>
  </si>
  <si>
    <t>im Vermögensplan</t>
  </si>
  <si>
    <t>die Einnahmen</t>
  </si>
  <si>
    <t>die Ausgaben</t>
  </si>
  <si>
    <t>2.</t>
  </si>
  <si>
    <t>Es werden festgesetzt</t>
  </si>
  <si>
    <t>2.1</t>
  </si>
  <si>
    <t>der Gesamtbetrag der Kredite</t>
  </si>
  <si>
    <t>für Investitionen auf</t>
  </si>
  <si>
    <t>2.2</t>
  </si>
  <si>
    <t>der Gesamtbetrag der Verpflichtungs-</t>
  </si>
  <si>
    <t>ermächtigungen auf</t>
  </si>
  <si>
    <t>2.3</t>
  </si>
  <si>
    <t>der Höchstbetrag der Kassenkredite auf</t>
  </si>
  <si>
    <t>Aufgrund des § 5 Abs. 1 Nr. 6 der Eigenbetriebsverordnung für das Land Schleswig-Holstein in Verbindung mit § 97 der Gemeindeordnung für Schleswig-</t>
  </si>
  <si>
    <t>EUR</t>
  </si>
  <si>
    <t xml:space="preserve">                 ___________________________________________________________________________________________________________</t>
  </si>
  <si>
    <t>der Stadtwerke Norderstedt</t>
  </si>
  <si>
    <t>E i n n a h m e n</t>
  </si>
  <si>
    <t>P l a n a n s a t z</t>
  </si>
  <si>
    <t>Ergebnis</t>
  </si>
  <si>
    <t>der</t>
  </si>
  <si>
    <t>Einnahmen</t>
  </si>
  <si>
    <t>Jahres-</t>
  </si>
  <si>
    <t>rechnung</t>
  </si>
  <si>
    <t>Nr.</t>
  </si>
  <si>
    <t>Bezeichnung</t>
  </si>
  <si>
    <t>Zuweisung der Stadt aus</t>
  </si>
  <si>
    <t xml:space="preserve">  a) Jahresgewinn</t>
  </si>
  <si>
    <t xml:space="preserve">  b) Rückfluß Konzessionsabgaben</t>
  </si>
  <si>
    <t>b) Zuführung zu Sonderposten für Investitions-</t>
  </si>
  <si>
    <t xml:space="preserve">    zuschüsse (Verkehrsanlagen)</t>
  </si>
  <si>
    <t>Rückflüsse von Darlehen (Finanzanlagen)</t>
  </si>
  <si>
    <t>Rückflüsse aus Ratenzahlungen</t>
  </si>
  <si>
    <t>Veräußerungen von Beteiligungen sowie</t>
  </si>
  <si>
    <t>Rückflüsse von Kapitalanlagen</t>
  </si>
  <si>
    <t>Zuschüsse Nutzungsberechtigter</t>
  </si>
  <si>
    <t>Abschreibungen</t>
  </si>
  <si>
    <t>Abgang von Gegenständen des Anlagevermögens</t>
  </si>
  <si>
    <t>Kredite</t>
  </si>
  <si>
    <t>Sonstige Einnahmen</t>
  </si>
  <si>
    <t>A u s g a b e n</t>
  </si>
  <si>
    <t xml:space="preserve">   Investionenen und Investitions-</t>
  </si>
  <si>
    <t xml:space="preserve">       Förderungsmaßnahmen</t>
  </si>
  <si>
    <t>Ausgaben</t>
  </si>
  <si>
    <t>Verpflichtungs-</t>
  </si>
  <si>
    <t>Gesamt-</t>
  </si>
  <si>
    <t>ermächtigungen</t>
  </si>
  <si>
    <t>Ausgabenbedarf</t>
  </si>
  <si>
    <t>bereitgestellt</t>
  </si>
  <si>
    <t>Rückfluß von Eigenkapital</t>
  </si>
  <si>
    <t>Auflösung von Sonderposten mit Rücklageanteil für</t>
  </si>
  <si>
    <t xml:space="preserve">  a) Sonder-AfA</t>
  </si>
  <si>
    <t xml:space="preserve">  b) Investitionszuschuß</t>
  </si>
  <si>
    <t>Auflösung von Zuschüssen Nutzungsberechtigter</t>
  </si>
  <si>
    <t>1. Gewährung von Darlehen</t>
  </si>
  <si>
    <t>2. Gewährung von Ratenzahlungen</t>
  </si>
  <si>
    <t>Investitionen für</t>
  </si>
  <si>
    <t>5.1  Stromversorgung</t>
  </si>
  <si>
    <t>5.1.1  Glasfasernetz</t>
  </si>
  <si>
    <t>5.2  Gasversorgung</t>
  </si>
  <si>
    <t>5.3  Wasserversorgung</t>
  </si>
  <si>
    <t>5.4  Fernwärmeversorgung</t>
  </si>
  <si>
    <t>5.5  Verkehr</t>
  </si>
  <si>
    <t>5.6  Bäder/BHKW</t>
  </si>
  <si>
    <t>5.7  Gemeinsame Anlagen</t>
  </si>
  <si>
    <t>Beteiligungen / Einlagen</t>
  </si>
  <si>
    <t>Tilgung von Krediten</t>
  </si>
  <si>
    <t>Sonstige Ausgaben</t>
  </si>
  <si>
    <t>a) Zuführung zu Rücklagen und Rückstellungen</t>
  </si>
  <si>
    <t xml:space="preserve">    mit langfristigem Charakter</t>
  </si>
  <si>
    <t>b) Investitionszuschüsse Netzkunden (BKZ)</t>
  </si>
  <si>
    <t>2005 / EUR</t>
  </si>
  <si>
    <t xml:space="preserve">  a) Ertragszuschüsse gemäß EigVO</t>
  </si>
  <si>
    <t xml:space="preserve">  b) Investitionszuschüsse BKZ</t>
  </si>
  <si>
    <t>a) Überdeckung 2003</t>
  </si>
  <si>
    <t>b) Überdeckung 2004</t>
  </si>
  <si>
    <t>1. Nachtrag zum</t>
  </si>
  <si>
    <t>der Gesamtbetrag</t>
  </si>
  <si>
    <t>2006 / EUR</t>
  </si>
  <si>
    <t>2007 / EUR</t>
  </si>
  <si>
    <t>2008 / EUR</t>
  </si>
  <si>
    <t>a) Jahresgewinn</t>
  </si>
  <si>
    <t>b) Rückfluß Konzessionsabgaben</t>
  </si>
  <si>
    <t>Darlehen der Stadt</t>
  </si>
  <si>
    <t>Ablieferung von Gewinnen</t>
  </si>
  <si>
    <t>Ablieferung von Konzessionsabgabe</t>
  </si>
  <si>
    <t>Rückflüsse von Eigenkapital</t>
  </si>
  <si>
    <t>Tilgungen von Darlehen der Stadt</t>
  </si>
  <si>
    <t>Übersicht über die Einnahmen und Ausgaben, die sich auf die Finanzierung für den</t>
  </si>
  <si>
    <t>Haushalt der Stadt auswirken (§ 16 Abs. 2 Nr. 2 EigVO)</t>
  </si>
  <si>
    <t>der Verpflichtungsermächtigungen</t>
  </si>
  <si>
    <t>(Nachtrag)</t>
  </si>
  <si>
    <t>(bisher)</t>
  </si>
  <si>
    <t>b) Überdeckung 2005 (zu vereinnahmen in 2006)</t>
  </si>
  <si>
    <t>a) Plan-Überdeckung 2005 (zu vereinnahmen in 2006)</t>
  </si>
  <si>
    <t>c) Überdeckung 2005</t>
  </si>
  <si>
    <t xml:space="preserve"> 1. Umsatzerlöse (inkl. Stromsteuer)</t>
  </si>
  <si>
    <t xml:space="preserve"> 2. Erhöhung oder Verminderung des Bestandes</t>
  </si>
  <si>
    <t xml:space="preserve">     an fertigen und unfertigen Erzeugnissen</t>
  </si>
  <si>
    <t xml:space="preserve"> 3. Andere aktivierte Eigenleistungen</t>
  </si>
  <si>
    <t xml:space="preserve"> 4. Sonstige betriebliche Erträge</t>
  </si>
  <si>
    <t xml:space="preserve">     davon Auflösung von Sonderposten mit</t>
  </si>
  <si>
    <t xml:space="preserve">     Rücklageanteil</t>
  </si>
  <si>
    <t>(723.293)</t>
  </si>
  <si>
    <t>(723.000)</t>
  </si>
  <si>
    <t xml:space="preserve"> 5. Materialaufwand</t>
  </si>
  <si>
    <t xml:space="preserve">     a) Aufwendungen für Roh-, Hilfs- und Betriebs-</t>
  </si>
  <si>
    <t xml:space="preserve">        stoffe und für bezogene Waren</t>
  </si>
  <si>
    <t xml:space="preserve">     b) Aufwendungen für bezogene Leistungen</t>
  </si>
  <si>
    <t xml:space="preserve">     Zwischensumme</t>
  </si>
  <si>
    <t xml:space="preserve"> 6. Personalaufwand</t>
  </si>
  <si>
    <t xml:space="preserve">     a) Löhne und Gehälter</t>
  </si>
  <si>
    <t xml:space="preserve">     b) Soziale Abgaben und Aufwendungen für </t>
  </si>
  <si>
    <t xml:space="preserve">         Altersversorgung und für Unterstützung</t>
  </si>
  <si>
    <t xml:space="preserve">         davon für Altersversorgung</t>
  </si>
  <si>
    <t>(766.755)</t>
  </si>
  <si>
    <t>(730.000)</t>
  </si>
  <si>
    <t xml:space="preserve"> 7. Abschreibungen auf immaterielle Vermögensgegenstände</t>
  </si>
  <si>
    <t xml:space="preserve">     des Anlagevermögens und Sachanlagen</t>
  </si>
  <si>
    <t xml:space="preserve">     a) Normalabschreibungen</t>
  </si>
  <si>
    <t xml:space="preserve">     b) Auflösung Investitionszuschüsse BKZ</t>
  </si>
  <si>
    <t xml:space="preserve"> 8. Sonstige betriebliche Aufwendungen</t>
  </si>
  <si>
    <t xml:space="preserve">     davon Zuführung zu Sonderposten mit</t>
  </si>
  <si>
    <t xml:space="preserve"> 9. Erträge aus Beteiligungen</t>
  </si>
  <si>
    <t xml:space="preserve">     davon aus verbundenen Unternehmen</t>
  </si>
  <si>
    <t>(-)</t>
  </si>
  <si>
    <t xml:space="preserve">10. Erträge aus anderen Wertpapieren </t>
  </si>
  <si>
    <t xml:space="preserve">      und Ausleihungen des Finanzanlagevermögens</t>
  </si>
  <si>
    <t>11. Sonstige Zinsen und ähnliche Erträge</t>
  </si>
  <si>
    <t xml:space="preserve">      davon aus verbundenen Unternehmen</t>
  </si>
  <si>
    <t>12. Zinsen und ähnliche Aufwendungen</t>
  </si>
  <si>
    <t xml:space="preserve">      davon an verbundene Unternehmen</t>
  </si>
  <si>
    <t>13. Ergebnis der gewöhnlichen Geschäftstätigkeit</t>
  </si>
  <si>
    <t>14. Erträge aus Gewinnabführung</t>
  </si>
  <si>
    <t xml:space="preserve">      wilhelm.tel GmbH</t>
  </si>
  <si>
    <t>15. Aufwendungen aus Verlustübernahme</t>
  </si>
  <si>
    <t xml:space="preserve">      a) Verkehrsgesellschaft Norderstedt mbH</t>
  </si>
  <si>
    <t xml:space="preserve">      b) Stadtpark Norderstedt GmbH</t>
  </si>
  <si>
    <t>16. Steuern vom Einkommen und vom Ertrag</t>
  </si>
  <si>
    <t>17. Sonstige Steuern</t>
  </si>
  <si>
    <r>
      <t>Nachrichtlich</t>
    </r>
    <r>
      <rPr>
        <sz val="10"/>
        <rFont val="Arial"/>
        <family val="0"/>
      </rPr>
      <t>:</t>
    </r>
  </si>
  <si>
    <t>I. Behandlung des Unternehmensergebnisses</t>
  </si>
  <si>
    <t>a)   zur Tilgung des Verlustvortrages</t>
  </si>
  <si>
    <t>b)   zur Einstellung in Rücklagen</t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</si>
  <si>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  zur Abführung an den Haushalt der Stadt</t>
    </r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</si>
  <si>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Kapitalertragsteuer auf ausgeschütteten Gewinn (10 %)</t>
    </r>
  </si>
  <si>
    <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 Solidaritätszuschlag auf Kapitalertragsteuer (5,5 %)</t>
    </r>
  </si>
  <si>
    <r>
      <t>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 Netto-Gewinnabführung an städtischen Haushalt</t>
    </r>
  </si>
  <si>
    <t>II. Konzessionsabgaben</t>
  </si>
  <si>
    <t>d)   in Pos. 8 enthaltene Konzessionsabgaben:</t>
  </si>
  <si>
    <r>
      <t xml:space="preserve">      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  zur Abführung an den Haushalt der Stadt</t>
    </r>
  </si>
  <si>
    <r>
      <t xml:space="preserve">      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  zum Verbleib bei den Werken</t>
    </r>
  </si>
  <si>
    <t>III. Summe Ablieferungen an städtischen Haushalt</t>
  </si>
  <si>
    <t>IV. ÖPNV: Verlustausgleichszahlungen an Stadt</t>
  </si>
  <si>
    <t xml:space="preserve">      von Land</t>
  </si>
  <si>
    <t xml:space="preserve">      von Kreis</t>
  </si>
  <si>
    <t>nachrichtlich für Erläuterungen zum Erfolgsplan:</t>
  </si>
  <si>
    <t>SolZ</t>
  </si>
  <si>
    <t>GewSt-Messzahl</t>
  </si>
  <si>
    <t>GewSt-Hebesatz</t>
  </si>
  <si>
    <t>KöSt-Satz</t>
  </si>
  <si>
    <t xml:space="preserve">  c) Kapitalzuführung Landesgartenschau</t>
  </si>
  <si>
    <t>Investitionskapital Landesgartenschau</t>
  </si>
  <si>
    <t>2009 / EUR</t>
  </si>
  <si>
    <t>Unternehmensergebnis</t>
  </si>
  <si>
    <t>Wirtschaftsplan der Stadtwerke Norderstedt</t>
  </si>
  <si>
    <t>1. Nachtrag</t>
  </si>
  <si>
    <t>Plan</t>
  </si>
  <si>
    <t>2010 / EUR</t>
  </si>
  <si>
    <t>d) Überdeckung 2006</t>
  </si>
  <si>
    <t>c) Überdeckung 2006 (zu vereinnahmen in 2007)</t>
  </si>
  <si>
    <t>c) Kapitalzuführung Landesgartenschau</t>
  </si>
  <si>
    <t>Mit städtischem Haushalt korrespondierende Ansätze 2007</t>
  </si>
  <si>
    <t>Soll (1. Nachtrag)</t>
  </si>
  <si>
    <t>Ersparnis</t>
  </si>
  <si>
    <t>Kapitalertrag-</t>
  </si>
  <si>
    <t>steuer, SolZ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</si>
</sst>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%"/>
    <numFmt numFmtId="176" formatCode="#\ ?/2"/>
  </numFmts>
  <fonts count="1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5"/>
      <name val="Arial"/>
      <family val="2"/>
    </font>
    <font>
      <sz val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quotePrefix="1">
      <alignment horizontal="right"/>
    </xf>
    <xf numFmtId="3" fontId="1" fillId="0" borderId="0" xfId="0" applyNumberFormat="1" applyFont="1" applyAlignment="1" applyProtection="1">
      <alignment horizontal="right"/>
      <protection locked="0"/>
    </xf>
    <xf numFmtId="10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 quotePrefix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ill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9" fontId="0" fillId="2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9" fontId="0" fillId="3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9" fontId="0" fillId="4" borderId="0" xfId="0" applyNumberFormat="1" applyFill="1" applyAlignment="1">
      <alignment horizontal="right"/>
    </xf>
    <xf numFmtId="175" fontId="0" fillId="5" borderId="0" xfId="0" applyNumberFormat="1" applyFill="1" applyAlignment="1">
      <alignment horizontal="right"/>
    </xf>
    <xf numFmtId="175" fontId="0" fillId="0" borderId="0" xfId="0" applyNumberFormat="1" applyFill="1" applyAlignment="1">
      <alignment horizontal="right"/>
    </xf>
    <xf numFmtId="0" fontId="13" fillId="0" borderId="0" xfId="0" applyFont="1" applyAlignment="1">
      <alignment wrapText="1"/>
    </xf>
    <xf numFmtId="3" fontId="0" fillId="0" borderId="5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applyProtection="1">
      <alignment horizontal="center"/>
      <protection locked="0"/>
    </xf>
    <xf numFmtId="3" fontId="1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5" sqref="A15"/>
    </sheetView>
  </sheetViews>
  <sheetFormatPr defaultColWidth="11.421875" defaultRowHeight="12.75"/>
  <cols>
    <col min="1" max="1" width="124.421875" style="0" customWidth="1"/>
  </cols>
  <sheetData>
    <row r="1" ht="99" customHeight="1">
      <c r="A1" s="12"/>
    </row>
    <row r="2" ht="12.75">
      <c r="A2" s="3"/>
    </row>
    <row r="3" ht="30.75">
      <c r="A3" s="40" t="str">
        <f>"WIRTSCHAFTSPLAN  "&amp;2007</f>
        <v>WIRTSCHAFTSPLAN  2007</v>
      </c>
    </row>
    <row r="4" ht="12.75">
      <c r="A4" s="10" t="s">
        <v>31</v>
      </c>
    </row>
    <row r="5" ht="12.75">
      <c r="A5" s="3"/>
    </row>
    <row r="6" ht="18">
      <c r="A6" s="39" t="s">
        <v>36</v>
      </c>
    </row>
    <row r="7" ht="12.75">
      <c r="A7" s="3"/>
    </row>
    <row r="8" ht="26.25">
      <c r="A8" s="8" t="s">
        <v>32</v>
      </c>
    </row>
    <row r="10" ht="15">
      <c r="A10" s="11"/>
    </row>
    <row r="12" ht="37.5">
      <c r="A12" s="41" t="s">
        <v>182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11.421875" defaultRowHeight="12.75"/>
  <cols>
    <col min="1" max="1" width="124.421875" style="0" customWidth="1"/>
  </cols>
  <sheetData>
    <row r="1" ht="99" customHeight="1">
      <c r="A1" s="12" t="s">
        <v>92</v>
      </c>
    </row>
    <row r="2" ht="12.75">
      <c r="A2" s="3"/>
    </row>
    <row r="3" ht="45">
      <c r="A3" s="9" t="str">
        <f>"VERMÖGENSPLAN  "&amp;2007</f>
        <v>VERMÖGENSPLAN  2007</v>
      </c>
    </row>
    <row r="4" ht="12.75">
      <c r="A4" s="10" t="s">
        <v>31</v>
      </c>
    </row>
    <row r="5" ht="12.75">
      <c r="A5" s="3"/>
    </row>
    <row r="7" ht="12.75">
      <c r="A7" s="3"/>
    </row>
    <row r="8" ht="12.75">
      <c r="A8" s="3"/>
    </row>
    <row r="9" ht="26.25">
      <c r="A9" s="8" t="s">
        <v>32</v>
      </c>
    </row>
    <row r="11" ht="15">
      <c r="A11" s="11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7"/>
  <sheetViews>
    <sheetView workbookViewId="0" topLeftCell="A67">
      <selection activeCell="H82" sqref="H82"/>
    </sheetView>
  </sheetViews>
  <sheetFormatPr defaultColWidth="11.421875" defaultRowHeight="12.75"/>
  <cols>
    <col min="1" max="1" width="0.85546875" style="0" customWidth="1"/>
    <col min="2" max="2" width="4.57421875" style="0" customWidth="1"/>
    <col min="3" max="4" width="0.85546875" style="0" customWidth="1"/>
    <col min="5" max="5" width="42.7109375" style="0" customWidth="1"/>
    <col min="6" max="7" width="0.85546875" style="0" customWidth="1"/>
    <col min="8" max="8" width="13.7109375" style="0" customWidth="1"/>
    <col min="9" max="9" width="0.85546875" style="0" customWidth="1"/>
    <col min="10" max="10" width="0.85546875" style="0" hidden="1" customWidth="1"/>
    <col min="11" max="11" width="13.7109375" style="0" hidden="1" customWidth="1"/>
    <col min="12" max="12" width="0.85546875" style="0" hidden="1" customWidth="1"/>
    <col min="13" max="13" width="0.85546875" style="0" customWidth="1"/>
    <col min="14" max="14" width="13.7109375" style="0" customWidth="1"/>
    <col min="15" max="16" width="0.85546875" style="0" customWidth="1"/>
    <col min="17" max="17" width="13.7109375" style="0" customWidth="1"/>
    <col min="18" max="19" width="0.85546875" style="0" customWidth="1"/>
    <col min="20" max="20" width="13.7109375" style="0" customWidth="1"/>
    <col min="21" max="22" width="0.85546875" style="0" customWidth="1"/>
    <col min="23" max="23" width="13.7109375" style="0" customWidth="1"/>
    <col min="24" max="24" width="0.85546875" style="0" customWidth="1"/>
    <col min="25" max="25" width="0.85546875" style="0" hidden="1" customWidth="1"/>
    <col min="26" max="26" width="13.7109375" style="0" hidden="1" customWidth="1"/>
    <col min="27" max="28" width="0.85546875" style="0" hidden="1" customWidth="1"/>
    <col min="29" max="29" width="13.7109375" style="0" hidden="1" customWidth="1"/>
  </cols>
  <sheetData>
    <row r="1" spans="1:21" ht="6" customHeight="1">
      <c r="A1" s="15"/>
      <c r="B1" s="14"/>
      <c r="C1" s="14"/>
      <c r="D1" s="15"/>
      <c r="E1" s="14"/>
      <c r="F1" s="14"/>
      <c r="G1" s="1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  <c r="T1" s="14"/>
      <c r="U1" s="16"/>
    </row>
    <row r="2" spans="1:21" ht="12.75">
      <c r="A2" s="17"/>
      <c r="D2" s="17"/>
      <c r="E2" s="1" t="s">
        <v>33</v>
      </c>
      <c r="G2" s="17"/>
      <c r="H2" s="87" t="s">
        <v>34</v>
      </c>
      <c r="I2" s="88"/>
      <c r="J2" s="88"/>
      <c r="K2" s="88"/>
      <c r="L2" s="88"/>
      <c r="M2" s="88"/>
      <c r="N2" s="88"/>
      <c r="O2" s="88"/>
      <c r="P2" s="88"/>
      <c r="Q2" s="88"/>
      <c r="S2" s="17"/>
      <c r="T2" s="3" t="s">
        <v>35</v>
      </c>
      <c r="U2" s="18"/>
    </row>
    <row r="3" spans="1:21" ht="12.75">
      <c r="A3" s="17"/>
      <c r="D3" s="17"/>
      <c r="G3" s="17"/>
      <c r="H3" s="19"/>
      <c r="I3" s="19"/>
      <c r="O3" s="19"/>
      <c r="P3" s="19"/>
      <c r="S3" s="17"/>
      <c r="T3" s="3" t="s">
        <v>36</v>
      </c>
      <c r="U3" s="18"/>
    </row>
    <row r="4" spans="1:21" ht="6" customHeight="1">
      <c r="A4" s="17"/>
      <c r="D4" s="17"/>
      <c r="G4" s="17"/>
      <c r="H4" s="19"/>
      <c r="I4" s="19"/>
      <c r="O4" s="29"/>
      <c r="P4" s="29"/>
      <c r="S4" s="17"/>
      <c r="T4" s="3"/>
      <c r="U4" s="18"/>
    </row>
    <row r="5" spans="1:21" ht="6" customHeight="1">
      <c r="A5" s="15"/>
      <c r="B5" s="14"/>
      <c r="C5" s="14"/>
      <c r="D5" s="15"/>
      <c r="E5" s="14"/>
      <c r="F5" s="14"/>
      <c r="G5" s="15"/>
      <c r="H5" s="14"/>
      <c r="I5" s="16"/>
      <c r="J5" s="15"/>
      <c r="K5" s="14"/>
      <c r="L5" s="16"/>
      <c r="M5" s="14"/>
      <c r="N5" s="14"/>
      <c r="O5" s="14"/>
      <c r="P5" s="15"/>
      <c r="Q5" s="14"/>
      <c r="R5" s="14"/>
      <c r="S5" s="17"/>
      <c r="T5" s="3"/>
      <c r="U5" s="18"/>
    </row>
    <row r="6" spans="1:21" ht="12.75">
      <c r="A6" s="17"/>
      <c r="D6" s="17"/>
      <c r="G6" s="17"/>
      <c r="H6" s="13" t="s">
        <v>37</v>
      </c>
      <c r="I6" s="18"/>
      <c r="J6" s="17"/>
      <c r="K6" s="19"/>
      <c r="L6" s="18"/>
      <c r="M6" s="19"/>
      <c r="N6" s="3" t="s">
        <v>37</v>
      </c>
      <c r="P6" s="17"/>
      <c r="Q6" s="3" t="s">
        <v>37</v>
      </c>
      <c r="S6" s="17"/>
      <c r="T6" s="3" t="s">
        <v>38</v>
      </c>
      <c r="U6" s="18"/>
    </row>
    <row r="7" spans="1:21" ht="12.75">
      <c r="A7" s="17"/>
      <c r="B7" s="3"/>
      <c r="C7" s="3"/>
      <c r="D7" s="20"/>
      <c r="G7" s="17"/>
      <c r="H7" s="13" t="s">
        <v>107</v>
      </c>
      <c r="I7" s="18"/>
      <c r="J7" s="17"/>
      <c r="K7" s="19"/>
      <c r="L7" s="18"/>
      <c r="M7" s="19"/>
      <c r="N7" s="3" t="s">
        <v>108</v>
      </c>
      <c r="P7" s="17"/>
      <c r="Q7" s="3"/>
      <c r="S7" s="17"/>
      <c r="T7" s="3" t="s">
        <v>39</v>
      </c>
      <c r="U7" s="18"/>
    </row>
    <row r="8" spans="1:21" ht="6" customHeight="1">
      <c r="A8" s="17"/>
      <c r="B8" s="3"/>
      <c r="C8" s="3"/>
      <c r="D8" s="20"/>
      <c r="G8" s="17"/>
      <c r="H8" s="19"/>
      <c r="I8" s="18"/>
      <c r="J8" s="17"/>
      <c r="K8" s="19"/>
      <c r="L8" s="18"/>
      <c r="M8" s="19"/>
      <c r="P8" s="17"/>
      <c r="S8" s="17"/>
      <c r="U8" s="18"/>
    </row>
    <row r="9" spans="1:21" ht="6" customHeight="1">
      <c r="A9" s="15"/>
      <c r="B9" s="21"/>
      <c r="C9" s="21"/>
      <c r="D9" s="22"/>
      <c r="E9" s="14"/>
      <c r="F9" s="14"/>
      <c r="G9" s="15"/>
      <c r="H9" s="14"/>
      <c r="I9" s="16"/>
      <c r="J9" s="15"/>
      <c r="K9" s="14"/>
      <c r="L9" s="16"/>
      <c r="M9" s="14"/>
      <c r="N9" s="14"/>
      <c r="O9" s="14"/>
      <c r="P9" s="15"/>
      <c r="Q9" s="14"/>
      <c r="R9" s="14"/>
      <c r="S9" s="15"/>
      <c r="T9" s="14"/>
      <c r="U9" s="16"/>
    </row>
    <row r="10" spans="1:21" ht="12.75">
      <c r="A10" s="17"/>
      <c r="B10" s="3" t="s">
        <v>40</v>
      </c>
      <c r="C10" s="3"/>
      <c r="D10" s="20"/>
      <c r="E10" t="s">
        <v>41</v>
      </c>
      <c r="G10" s="17"/>
      <c r="H10" s="3" t="s">
        <v>95</v>
      </c>
      <c r="I10" s="18"/>
      <c r="J10" s="17"/>
      <c r="K10" s="19"/>
      <c r="L10" s="18"/>
      <c r="M10" s="19"/>
      <c r="N10" s="3" t="s">
        <v>95</v>
      </c>
      <c r="P10" s="17"/>
      <c r="Q10" s="3" t="s">
        <v>94</v>
      </c>
      <c r="S10" s="17"/>
      <c r="T10" s="3" t="s">
        <v>87</v>
      </c>
      <c r="U10" s="18"/>
    </row>
    <row r="11" spans="1:21" ht="6" customHeight="1">
      <c r="A11" s="17"/>
      <c r="B11" s="3"/>
      <c r="C11" s="3"/>
      <c r="D11" s="20"/>
      <c r="G11" s="17"/>
      <c r="H11" s="19"/>
      <c r="I11" s="18"/>
      <c r="J11" s="17"/>
      <c r="K11" s="19"/>
      <c r="L11" s="18"/>
      <c r="M11" s="19"/>
      <c r="P11" s="17"/>
      <c r="S11" s="17"/>
      <c r="U11" s="18"/>
    </row>
    <row r="12" spans="1:21" ht="6" customHeight="1">
      <c r="A12" s="15"/>
      <c r="B12" s="21"/>
      <c r="C12" s="21"/>
      <c r="D12" s="22"/>
      <c r="E12" s="14"/>
      <c r="F12" s="14"/>
      <c r="G12" s="15"/>
      <c r="H12" s="14"/>
      <c r="I12" s="16"/>
      <c r="J12" s="15"/>
      <c r="K12" s="14"/>
      <c r="L12" s="16"/>
      <c r="M12" s="14"/>
      <c r="N12" s="14"/>
      <c r="O12" s="14"/>
      <c r="P12" s="15"/>
      <c r="Q12" s="14"/>
      <c r="R12" s="14"/>
      <c r="S12" s="15"/>
      <c r="T12" s="14"/>
      <c r="U12" s="16"/>
    </row>
    <row r="13" spans="1:21" ht="12.75">
      <c r="A13" s="17"/>
      <c r="B13" s="3">
        <v>1</v>
      </c>
      <c r="C13" s="3"/>
      <c r="D13" s="20"/>
      <c r="E13" s="3">
        <v>2</v>
      </c>
      <c r="F13" s="3"/>
      <c r="G13" s="20"/>
      <c r="H13" s="13">
        <v>3</v>
      </c>
      <c r="I13" s="23"/>
      <c r="J13" s="20"/>
      <c r="K13" s="13"/>
      <c r="L13" s="23"/>
      <c r="M13" s="13"/>
      <c r="N13" s="3">
        <v>4</v>
      </c>
      <c r="O13" s="3"/>
      <c r="P13" s="20"/>
      <c r="Q13" s="3">
        <v>5</v>
      </c>
      <c r="R13" s="3"/>
      <c r="S13" s="20"/>
      <c r="T13" s="3">
        <v>6</v>
      </c>
      <c r="U13" s="23"/>
    </row>
    <row r="14" spans="1:21" ht="6" customHeight="1">
      <c r="A14" s="17"/>
      <c r="B14" s="3"/>
      <c r="C14" s="3"/>
      <c r="D14" s="20"/>
      <c r="G14" s="17"/>
      <c r="H14" s="19"/>
      <c r="I14" s="18"/>
      <c r="J14" s="17"/>
      <c r="K14" s="19"/>
      <c r="L14" s="18"/>
      <c r="M14" s="19"/>
      <c r="P14" s="17"/>
      <c r="S14" s="17"/>
      <c r="U14" s="18"/>
    </row>
    <row r="15" spans="1:21" ht="6" customHeight="1">
      <c r="A15" s="15"/>
      <c r="B15" s="21"/>
      <c r="C15" s="21"/>
      <c r="D15" s="22"/>
      <c r="E15" s="14"/>
      <c r="F15" s="14"/>
      <c r="G15" s="15"/>
      <c r="H15" s="14"/>
      <c r="I15" s="16"/>
      <c r="J15" s="15"/>
      <c r="K15" s="14"/>
      <c r="L15" s="16"/>
      <c r="M15" s="14"/>
      <c r="N15" s="14"/>
      <c r="O15" s="14"/>
      <c r="P15" s="15"/>
      <c r="Q15" s="14"/>
      <c r="R15" s="14"/>
      <c r="S15" s="15"/>
      <c r="T15" s="14"/>
      <c r="U15" s="16"/>
    </row>
    <row r="16" spans="1:21" ht="12.75">
      <c r="A16" s="17"/>
      <c r="B16" s="3">
        <v>1</v>
      </c>
      <c r="C16" s="3"/>
      <c r="D16" s="20"/>
      <c r="E16" t="s">
        <v>42</v>
      </c>
      <c r="G16" s="17"/>
      <c r="H16" s="19"/>
      <c r="I16" s="18"/>
      <c r="J16" s="24"/>
      <c r="K16" s="25"/>
      <c r="L16" s="56"/>
      <c r="M16" s="25"/>
      <c r="N16" s="5"/>
      <c r="O16" s="5"/>
      <c r="P16" s="24"/>
      <c r="Q16" s="5"/>
      <c r="R16" s="5"/>
      <c r="S16" s="24"/>
      <c r="T16" s="5"/>
      <c r="U16" s="18"/>
    </row>
    <row r="17" spans="1:23" ht="12.75">
      <c r="A17" s="17"/>
      <c r="B17" s="3"/>
      <c r="C17" s="3"/>
      <c r="D17" s="20"/>
      <c r="E17" t="s">
        <v>43</v>
      </c>
      <c r="G17" s="17"/>
      <c r="H17" s="25">
        <f>N17+2000000</f>
        <v>4090000</v>
      </c>
      <c r="I17" s="18"/>
      <c r="J17" s="24"/>
      <c r="K17" s="25"/>
      <c r="L17" s="56"/>
      <c r="M17" s="25"/>
      <c r="N17" s="5">
        <v>2090000</v>
      </c>
      <c r="O17" s="5"/>
      <c r="P17" s="24"/>
      <c r="Q17" s="5">
        <v>1720000</v>
      </c>
      <c r="R17" s="5"/>
      <c r="S17" s="24"/>
      <c r="T17" s="5">
        <f>2290000+(10000+20000)-(4560000-3504000)</f>
        <v>1264000</v>
      </c>
      <c r="U17" s="18"/>
      <c r="W17" s="5"/>
    </row>
    <row r="18" spans="1:23" ht="12.75">
      <c r="A18" s="17"/>
      <c r="B18" s="3"/>
      <c r="C18" s="3"/>
      <c r="D18" s="20"/>
      <c r="E18" t="s">
        <v>44</v>
      </c>
      <c r="G18" s="17"/>
      <c r="H18" s="25">
        <f>N18</f>
        <v>0</v>
      </c>
      <c r="I18" s="18"/>
      <c r="J18" s="24"/>
      <c r="K18" s="25"/>
      <c r="L18" s="56"/>
      <c r="M18" s="25"/>
      <c r="N18" s="5">
        <v>0</v>
      </c>
      <c r="O18" s="5"/>
      <c r="P18" s="24"/>
      <c r="Q18" s="5">
        <v>0</v>
      </c>
      <c r="R18" s="5"/>
      <c r="S18" s="24"/>
      <c r="T18" s="5">
        <v>0</v>
      </c>
      <c r="U18" s="18"/>
      <c r="W18" s="5"/>
    </row>
    <row r="19" spans="1:21" ht="12.75">
      <c r="A19" s="17"/>
      <c r="B19" s="3"/>
      <c r="C19" s="3"/>
      <c r="D19" s="20"/>
      <c r="E19" t="s">
        <v>177</v>
      </c>
      <c r="G19" s="17"/>
      <c r="H19" s="25">
        <f>N19-2000000</f>
        <v>0</v>
      </c>
      <c r="I19" s="18"/>
      <c r="J19" s="24"/>
      <c r="K19" s="25"/>
      <c r="L19" s="56"/>
      <c r="M19" s="25"/>
      <c r="N19" s="5">
        <v>2000000</v>
      </c>
      <c r="O19" s="5"/>
      <c r="P19" s="24"/>
      <c r="Q19" s="5">
        <v>1450000</v>
      </c>
      <c r="R19" s="5"/>
      <c r="S19" s="24"/>
      <c r="T19" s="5">
        <v>0</v>
      </c>
      <c r="U19" s="18"/>
    </row>
    <row r="20" spans="1:21" ht="6" customHeight="1">
      <c r="A20" s="17"/>
      <c r="B20" s="3"/>
      <c r="C20" s="3"/>
      <c r="D20" s="20"/>
      <c r="G20" s="17"/>
      <c r="H20" s="25"/>
      <c r="I20" s="18"/>
      <c r="J20" s="24"/>
      <c r="K20" s="25"/>
      <c r="L20" s="56"/>
      <c r="M20" s="25"/>
      <c r="N20" s="5"/>
      <c r="O20" s="5"/>
      <c r="P20" s="24"/>
      <c r="Q20" s="5"/>
      <c r="R20" s="5"/>
      <c r="S20" s="24"/>
      <c r="T20" s="5"/>
      <c r="U20" s="18"/>
    </row>
    <row r="21" spans="1:21" ht="12.75">
      <c r="A21" s="17"/>
      <c r="B21" s="3">
        <v>2</v>
      </c>
      <c r="C21" s="3"/>
      <c r="D21" s="20"/>
      <c r="E21" t="s">
        <v>84</v>
      </c>
      <c r="G21" s="17"/>
      <c r="H21" s="25"/>
      <c r="I21" s="18"/>
      <c r="J21" s="24"/>
      <c r="K21" s="25"/>
      <c r="L21" s="56"/>
      <c r="M21" s="25"/>
      <c r="N21" s="5"/>
      <c r="O21" s="5"/>
      <c r="P21" s="24"/>
      <c r="Q21" s="5"/>
      <c r="R21" s="5"/>
      <c r="S21" s="24"/>
      <c r="T21" s="5"/>
      <c r="U21" s="18"/>
    </row>
    <row r="22" spans="1:21" ht="12.75">
      <c r="A22" s="17"/>
      <c r="B22" s="3"/>
      <c r="C22" s="3"/>
      <c r="D22" s="20"/>
      <c r="E22" t="s">
        <v>85</v>
      </c>
      <c r="G22" s="17"/>
      <c r="H22" s="25"/>
      <c r="I22" s="18"/>
      <c r="J22" s="24"/>
      <c r="K22" s="25"/>
      <c r="L22" s="56"/>
      <c r="M22" s="25"/>
      <c r="N22" s="5"/>
      <c r="O22" s="5"/>
      <c r="P22" s="24"/>
      <c r="Q22" s="5"/>
      <c r="R22" s="5"/>
      <c r="S22" s="24"/>
      <c r="T22" s="5"/>
      <c r="U22" s="18"/>
    </row>
    <row r="23" spans="1:21" ht="12.75" hidden="1">
      <c r="A23" s="17"/>
      <c r="B23" s="3"/>
      <c r="C23" s="3"/>
      <c r="D23" s="20"/>
      <c r="E23" t="s">
        <v>45</v>
      </c>
      <c r="G23" s="17"/>
      <c r="H23" s="25"/>
      <c r="I23" s="18"/>
      <c r="J23" s="24"/>
      <c r="K23" s="25"/>
      <c r="L23" s="56"/>
      <c r="M23" s="25"/>
      <c r="N23" s="5"/>
      <c r="O23" s="5"/>
      <c r="P23" s="24"/>
      <c r="Q23" s="5"/>
      <c r="R23" s="5"/>
      <c r="S23" s="24"/>
      <c r="T23" s="5"/>
      <c r="U23" s="18"/>
    </row>
    <row r="24" spans="1:21" ht="12.75" hidden="1">
      <c r="A24" s="17"/>
      <c r="B24" s="3"/>
      <c r="C24" s="3"/>
      <c r="D24" s="20"/>
      <c r="E24" t="s">
        <v>46</v>
      </c>
      <c r="G24" s="17"/>
      <c r="H24" s="25"/>
      <c r="I24" s="18"/>
      <c r="J24" s="24"/>
      <c r="K24" s="25"/>
      <c r="L24" s="56"/>
      <c r="M24" s="25"/>
      <c r="N24" s="5"/>
      <c r="O24" s="5"/>
      <c r="P24" s="24"/>
      <c r="Q24" s="5"/>
      <c r="R24" s="5"/>
      <c r="S24" s="24"/>
      <c r="T24" s="5"/>
      <c r="U24" s="18"/>
    </row>
    <row r="25" spans="1:21" ht="12.75">
      <c r="A25" s="17"/>
      <c r="B25" s="3"/>
      <c r="C25" s="3"/>
      <c r="D25" s="20"/>
      <c r="E25" t="s">
        <v>86</v>
      </c>
      <c r="G25" s="17"/>
      <c r="H25" s="25">
        <f>N25</f>
        <v>900000</v>
      </c>
      <c r="I25" s="18"/>
      <c r="J25" s="24"/>
      <c r="K25" s="25"/>
      <c r="L25" s="56"/>
      <c r="M25" s="25"/>
      <c r="N25" s="5">
        <v>900000</v>
      </c>
      <c r="O25" s="5"/>
      <c r="P25" s="24"/>
      <c r="Q25" s="5">
        <v>1300000</v>
      </c>
      <c r="R25" s="5"/>
      <c r="S25" s="24"/>
      <c r="T25" s="5">
        <v>1191520</v>
      </c>
      <c r="U25" s="18"/>
    </row>
    <row r="26" spans="1:21" ht="6" customHeight="1">
      <c r="A26" s="17"/>
      <c r="B26" s="3"/>
      <c r="C26" s="3"/>
      <c r="D26" s="20"/>
      <c r="G26" s="17"/>
      <c r="H26" s="25"/>
      <c r="I26" s="18"/>
      <c r="J26" s="24"/>
      <c r="K26" s="25"/>
      <c r="L26" s="56"/>
      <c r="M26" s="25"/>
      <c r="N26" s="5"/>
      <c r="O26" s="5"/>
      <c r="P26" s="24"/>
      <c r="Q26" s="5"/>
      <c r="R26" s="5"/>
      <c r="S26" s="24"/>
      <c r="T26" s="5"/>
      <c r="U26" s="18"/>
    </row>
    <row r="27" spans="1:21" ht="12.75">
      <c r="A27" s="17"/>
      <c r="B27" s="3">
        <v>3</v>
      </c>
      <c r="C27" s="3"/>
      <c r="D27" s="20"/>
      <c r="E27" t="s">
        <v>47</v>
      </c>
      <c r="G27" s="17"/>
      <c r="H27" s="25">
        <f>N27</f>
        <v>30000</v>
      </c>
      <c r="I27" s="18"/>
      <c r="J27" s="24"/>
      <c r="K27" s="25"/>
      <c r="L27" s="56"/>
      <c r="M27" s="25"/>
      <c r="N27" s="5">
        <v>30000</v>
      </c>
      <c r="O27" s="5"/>
      <c r="P27" s="24"/>
      <c r="Q27" s="5">
        <v>20000</v>
      </c>
      <c r="R27" s="5"/>
      <c r="S27" s="24"/>
      <c r="T27" s="5">
        <v>29054</v>
      </c>
      <c r="U27" s="18"/>
    </row>
    <row r="28" spans="1:21" ht="6" customHeight="1">
      <c r="A28" s="17"/>
      <c r="B28" s="3"/>
      <c r="C28" s="3"/>
      <c r="D28" s="20"/>
      <c r="G28" s="17"/>
      <c r="H28" s="25"/>
      <c r="I28" s="18"/>
      <c r="J28" s="24"/>
      <c r="K28" s="25"/>
      <c r="L28" s="56"/>
      <c r="M28" s="25"/>
      <c r="N28" s="5"/>
      <c r="O28" s="5"/>
      <c r="P28" s="24"/>
      <c r="Q28" s="5"/>
      <c r="R28" s="5"/>
      <c r="S28" s="24"/>
      <c r="T28" s="5"/>
      <c r="U28" s="18"/>
    </row>
    <row r="29" spans="1:21" ht="12.75">
      <c r="A29" s="17"/>
      <c r="B29" s="3">
        <v>4</v>
      </c>
      <c r="C29" s="3"/>
      <c r="D29" s="20"/>
      <c r="E29" t="s">
        <v>48</v>
      </c>
      <c r="G29" s="17"/>
      <c r="H29" s="25">
        <f>N29</f>
        <v>240000</v>
      </c>
      <c r="I29" s="18"/>
      <c r="J29" s="24"/>
      <c r="K29" s="25"/>
      <c r="L29" s="56"/>
      <c r="M29" s="25"/>
      <c r="N29" s="5">
        <v>240000</v>
      </c>
      <c r="O29" s="5"/>
      <c r="P29" s="24"/>
      <c r="Q29" s="5">
        <v>250000</v>
      </c>
      <c r="R29" s="5"/>
      <c r="S29" s="24"/>
      <c r="T29" s="5">
        <v>214537</v>
      </c>
      <c r="U29" s="18"/>
    </row>
    <row r="30" spans="1:21" ht="6" customHeight="1">
      <c r="A30" s="17"/>
      <c r="B30" s="3"/>
      <c r="C30" s="3"/>
      <c r="D30" s="20"/>
      <c r="G30" s="17"/>
      <c r="H30" s="25"/>
      <c r="I30" s="18"/>
      <c r="J30" s="24"/>
      <c r="K30" s="25"/>
      <c r="L30" s="56"/>
      <c r="M30" s="25"/>
      <c r="N30" s="5"/>
      <c r="O30" s="5"/>
      <c r="P30" s="24"/>
      <c r="Q30" s="5"/>
      <c r="R30" s="5"/>
      <c r="S30" s="24"/>
      <c r="T30" s="5"/>
      <c r="U30" s="18"/>
    </row>
    <row r="31" spans="1:21" ht="12.75">
      <c r="A31" s="17"/>
      <c r="B31" s="3">
        <v>5</v>
      </c>
      <c r="C31" s="3"/>
      <c r="D31" s="20"/>
      <c r="E31" t="s">
        <v>49</v>
      </c>
      <c r="G31" s="17"/>
      <c r="H31" s="25"/>
      <c r="I31" s="18"/>
      <c r="J31" s="24"/>
      <c r="K31" s="25"/>
      <c r="L31" s="56"/>
      <c r="M31" s="25"/>
      <c r="N31" s="5"/>
      <c r="O31" s="5"/>
      <c r="P31" s="24"/>
      <c r="Q31" s="5"/>
      <c r="R31" s="5"/>
      <c r="S31" s="24"/>
      <c r="T31" s="5"/>
      <c r="U31" s="18"/>
    </row>
    <row r="32" spans="1:21" ht="12.75">
      <c r="A32" s="17"/>
      <c r="B32" s="3"/>
      <c r="C32" s="3"/>
      <c r="D32" s="20"/>
      <c r="E32" t="s">
        <v>50</v>
      </c>
      <c r="G32" s="17"/>
      <c r="H32" s="25"/>
      <c r="I32" s="18"/>
      <c r="J32" s="24"/>
      <c r="K32" s="25"/>
      <c r="L32" s="56"/>
      <c r="M32" s="25"/>
      <c r="N32" s="5"/>
      <c r="O32" s="5"/>
      <c r="P32" s="24"/>
      <c r="Q32" s="5"/>
      <c r="R32" s="5"/>
      <c r="S32" s="24"/>
      <c r="T32" s="5"/>
      <c r="U32" s="18"/>
    </row>
    <row r="33" spans="1:21" ht="6" customHeight="1">
      <c r="A33" s="17"/>
      <c r="B33" s="3"/>
      <c r="C33" s="3"/>
      <c r="D33" s="20"/>
      <c r="G33" s="17"/>
      <c r="H33" s="25"/>
      <c r="I33" s="18"/>
      <c r="J33" s="24"/>
      <c r="K33" s="25"/>
      <c r="L33" s="56"/>
      <c r="M33" s="25"/>
      <c r="N33" s="5"/>
      <c r="O33" s="5"/>
      <c r="P33" s="24"/>
      <c r="Q33" s="5"/>
      <c r="R33" s="5"/>
      <c r="S33" s="24"/>
      <c r="T33" s="5"/>
      <c r="U33" s="18"/>
    </row>
    <row r="34" spans="1:21" ht="12.75">
      <c r="A34" s="17"/>
      <c r="B34" s="3">
        <v>6</v>
      </c>
      <c r="C34" s="3"/>
      <c r="D34" s="20"/>
      <c r="E34" t="s">
        <v>51</v>
      </c>
      <c r="G34" s="17"/>
      <c r="H34" s="25">
        <f>N34</f>
        <v>0</v>
      </c>
      <c r="I34" s="18"/>
      <c r="J34" s="24"/>
      <c r="K34" s="25"/>
      <c r="L34" s="56"/>
      <c r="M34" s="25"/>
      <c r="N34" s="5">
        <v>0</v>
      </c>
      <c r="O34" s="5"/>
      <c r="P34" s="24"/>
      <c r="Q34" s="5">
        <v>0</v>
      </c>
      <c r="R34" s="5"/>
      <c r="S34" s="24"/>
      <c r="T34" s="5">
        <v>0</v>
      </c>
      <c r="U34" s="18"/>
    </row>
    <row r="35" spans="1:21" ht="6" customHeight="1">
      <c r="A35" s="17"/>
      <c r="B35" s="3"/>
      <c r="C35" s="3"/>
      <c r="D35" s="20"/>
      <c r="G35" s="17"/>
      <c r="H35" s="25"/>
      <c r="I35" s="18"/>
      <c r="J35" s="24"/>
      <c r="K35" s="25"/>
      <c r="L35" s="56"/>
      <c r="M35" s="25"/>
      <c r="N35" s="5"/>
      <c r="O35" s="5"/>
      <c r="P35" s="24"/>
      <c r="Q35" s="5"/>
      <c r="R35" s="5"/>
      <c r="S35" s="24"/>
      <c r="T35" s="5"/>
      <c r="U35" s="18"/>
    </row>
    <row r="36" spans="1:21" ht="12.75">
      <c r="A36" s="17"/>
      <c r="B36" s="3">
        <v>7</v>
      </c>
      <c r="C36" s="3"/>
      <c r="D36" s="20"/>
      <c r="E36" t="s">
        <v>52</v>
      </c>
      <c r="G36" s="17"/>
      <c r="H36" s="25">
        <f>N36</f>
        <v>10490000</v>
      </c>
      <c r="I36" s="18"/>
      <c r="J36" s="24"/>
      <c r="K36" s="25"/>
      <c r="L36" s="56"/>
      <c r="M36" s="25"/>
      <c r="N36" s="5">
        <v>10490000</v>
      </c>
      <c r="O36" s="5"/>
      <c r="P36" s="24"/>
      <c r="Q36" s="5">
        <v>9900000</v>
      </c>
      <c r="R36" s="5"/>
      <c r="S36" s="24"/>
      <c r="T36" s="5">
        <v>10214126</v>
      </c>
      <c r="U36" s="18"/>
    </row>
    <row r="37" spans="1:21" ht="6" customHeight="1">
      <c r="A37" s="17"/>
      <c r="B37" s="3"/>
      <c r="C37" s="3"/>
      <c r="D37" s="20"/>
      <c r="G37" s="17"/>
      <c r="H37" s="25"/>
      <c r="I37" s="18"/>
      <c r="J37" s="24"/>
      <c r="K37" s="25"/>
      <c r="L37" s="56"/>
      <c r="M37" s="25"/>
      <c r="N37" s="5"/>
      <c r="O37" s="5"/>
      <c r="P37" s="24"/>
      <c r="Q37" s="5"/>
      <c r="R37" s="5"/>
      <c r="S37" s="24"/>
      <c r="T37" s="5"/>
      <c r="U37" s="18"/>
    </row>
    <row r="38" spans="1:21" ht="12.75">
      <c r="A38" s="17"/>
      <c r="B38" s="3">
        <v>8</v>
      </c>
      <c r="C38" s="3"/>
      <c r="D38" s="20"/>
      <c r="E38" t="s">
        <v>53</v>
      </c>
      <c r="G38" s="17"/>
      <c r="H38" s="25">
        <f>N38</f>
        <v>20000</v>
      </c>
      <c r="I38" s="18"/>
      <c r="J38" s="24"/>
      <c r="K38" s="25"/>
      <c r="L38" s="56"/>
      <c r="M38" s="25"/>
      <c r="N38" s="5">
        <v>20000</v>
      </c>
      <c r="O38" s="5"/>
      <c r="P38" s="24"/>
      <c r="Q38" s="5">
        <v>15000</v>
      </c>
      <c r="R38" s="5"/>
      <c r="S38" s="24"/>
      <c r="T38" s="5">
        <v>267370</v>
      </c>
      <c r="U38" s="18"/>
    </row>
    <row r="39" spans="1:21" ht="6" customHeight="1">
      <c r="A39" s="17"/>
      <c r="B39" s="3"/>
      <c r="C39" s="3"/>
      <c r="D39" s="20"/>
      <c r="G39" s="17"/>
      <c r="H39" s="25"/>
      <c r="I39" s="18"/>
      <c r="J39" s="24"/>
      <c r="K39" s="25"/>
      <c r="L39" s="56"/>
      <c r="M39" s="25"/>
      <c r="N39" s="5"/>
      <c r="O39" s="5"/>
      <c r="P39" s="24"/>
      <c r="Q39" s="5"/>
      <c r="R39" s="5"/>
      <c r="S39" s="24"/>
      <c r="T39" s="5"/>
      <c r="U39" s="18"/>
    </row>
    <row r="40" spans="1:21" ht="12.75">
      <c r="A40" s="17"/>
      <c r="B40" s="3">
        <v>9</v>
      </c>
      <c r="C40" s="3"/>
      <c r="D40" s="20"/>
      <c r="E40" t="s">
        <v>54</v>
      </c>
      <c r="G40" s="17"/>
      <c r="H40" s="25">
        <f>N40+3000000+400000</f>
        <v>3400000</v>
      </c>
      <c r="I40" s="18"/>
      <c r="J40" s="24"/>
      <c r="K40" s="25"/>
      <c r="L40" s="56"/>
      <c r="M40" s="25"/>
      <c r="N40" s="5">
        <v>0</v>
      </c>
      <c r="O40" s="5"/>
      <c r="P40" s="24"/>
      <c r="Q40" s="5">
        <v>0</v>
      </c>
      <c r="R40" s="5"/>
      <c r="S40" s="24"/>
      <c r="T40" s="5">
        <v>1486000</v>
      </c>
      <c r="U40" s="18"/>
    </row>
    <row r="41" spans="1:21" ht="6" customHeight="1">
      <c r="A41" s="17"/>
      <c r="B41" s="3"/>
      <c r="C41" s="3"/>
      <c r="D41" s="20"/>
      <c r="G41" s="17"/>
      <c r="H41" s="25"/>
      <c r="I41" s="18"/>
      <c r="J41" s="24"/>
      <c r="K41" s="25"/>
      <c r="L41" s="56"/>
      <c r="M41" s="25"/>
      <c r="N41" s="5"/>
      <c r="O41" s="5"/>
      <c r="P41" s="24"/>
      <c r="Q41" s="5"/>
      <c r="R41" s="5"/>
      <c r="S41" s="24"/>
      <c r="T41" s="5"/>
      <c r="U41" s="18"/>
    </row>
    <row r="42" spans="1:21" ht="12.75">
      <c r="A42" s="17"/>
      <c r="B42" s="3">
        <v>10</v>
      </c>
      <c r="C42" s="3"/>
      <c r="D42" s="20"/>
      <c r="E42" t="s">
        <v>55</v>
      </c>
      <c r="G42" s="17"/>
      <c r="H42" s="25"/>
      <c r="I42" s="18"/>
      <c r="J42" s="24"/>
      <c r="K42" s="25"/>
      <c r="L42" s="56"/>
      <c r="M42" s="25"/>
      <c r="N42" s="5"/>
      <c r="O42" s="5"/>
      <c r="P42" s="24"/>
      <c r="Q42" s="5"/>
      <c r="R42" s="5"/>
      <c r="S42" s="24"/>
      <c r="T42" s="5"/>
      <c r="U42" s="18"/>
    </row>
    <row r="43" spans="1:21" ht="12.75">
      <c r="A43" s="17"/>
      <c r="B43" s="3"/>
      <c r="C43" s="3"/>
      <c r="D43" s="20"/>
      <c r="E43" t="s">
        <v>90</v>
      </c>
      <c r="G43" s="17"/>
      <c r="H43" s="25"/>
      <c r="I43" s="18"/>
      <c r="J43" s="24"/>
      <c r="K43" s="25"/>
      <c r="L43" s="56"/>
      <c r="M43" s="25"/>
      <c r="N43" s="5"/>
      <c r="O43" s="5"/>
      <c r="P43" s="24"/>
      <c r="Q43" s="5"/>
      <c r="R43" s="5"/>
      <c r="S43" s="24"/>
      <c r="T43" s="5">
        <v>345000</v>
      </c>
      <c r="U43" s="18"/>
    </row>
    <row r="44" spans="1:21" ht="12.75">
      <c r="A44" s="17"/>
      <c r="B44" s="3"/>
      <c r="C44" s="3"/>
      <c r="D44" s="20"/>
      <c r="E44" t="s">
        <v>91</v>
      </c>
      <c r="G44" s="17"/>
      <c r="H44" s="25"/>
      <c r="I44" s="18"/>
      <c r="J44" s="24"/>
      <c r="K44" s="25"/>
      <c r="L44" s="56"/>
      <c r="M44" s="25"/>
      <c r="N44" s="5"/>
      <c r="O44" s="5"/>
      <c r="P44" s="24"/>
      <c r="Q44" s="5"/>
      <c r="R44" s="5"/>
      <c r="S44" s="24"/>
      <c r="T44" s="5">
        <v>543000</v>
      </c>
      <c r="U44" s="18"/>
    </row>
    <row r="45" spans="1:21" ht="12.75">
      <c r="A45" s="17"/>
      <c r="B45" s="3"/>
      <c r="C45" s="3"/>
      <c r="D45" s="20"/>
      <c r="E45" t="s">
        <v>111</v>
      </c>
      <c r="G45" s="17"/>
      <c r="H45" s="25"/>
      <c r="I45" s="18"/>
      <c r="J45" s="24"/>
      <c r="K45" s="25"/>
      <c r="L45" s="56"/>
      <c r="M45" s="25"/>
      <c r="N45" s="5"/>
      <c r="O45" s="5"/>
      <c r="P45" s="24"/>
      <c r="Q45" s="5">
        <v>2160000</v>
      </c>
      <c r="R45" s="5"/>
      <c r="S45" s="24"/>
      <c r="T45" s="5"/>
      <c r="U45" s="18"/>
    </row>
    <row r="46" spans="1:21" ht="12.75">
      <c r="A46" s="17"/>
      <c r="B46" s="3"/>
      <c r="C46" s="3"/>
      <c r="D46" s="20"/>
      <c r="E46" t="s">
        <v>185</v>
      </c>
      <c r="G46" s="17"/>
      <c r="H46" s="25">
        <f>N46</f>
        <v>500000</v>
      </c>
      <c r="I46" s="18"/>
      <c r="J46" s="24"/>
      <c r="K46" s="25"/>
      <c r="L46" s="56"/>
      <c r="M46" s="25"/>
      <c r="N46" s="5">
        <v>500000</v>
      </c>
      <c r="O46" s="5"/>
      <c r="P46" s="24"/>
      <c r="Q46" s="5">
        <v>500000</v>
      </c>
      <c r="R46" s="5"/>
      <c r="S46" s="24"/>
      <c r="T46" s="5"/>
      <c r="U46" s="18"/>
    </row>
    <row r="47" spans="1:21" ht="6" customHeight="1">
      <c r="A47" s="26"/>
      <c r="B47" s="27"/>
      <c r="C47" s="27"/>
      <c r="D47" s="28"/>
      <c r="E47" s="29"/>
      <c r="F47" s="29"/>
      <c r="G47" s="26"/>
      <c r="H47" s="29"/>
      <c r="I47" s="30"/>
      <c r="J47" s="31"/>
      <c r="K47" s="32"/>
      <c r="L47" s="57"/>
      <c r="M47" s="32"/>
      <c r="N47" s="32"/>
      <c r="O47" s="32"/>
      <c r="P47" s="31"/>
      <c r="Q47" s="32"/>
      <c r="R47" s="32"/>
      <c r="S47" s="31"/>
      <c r="T47" s="32"/>
      <c r="U47" s="30"/>
    </row>
    <row r="48" spans="2:21" ht="6" customHeight="1">
      <c r="B48" s="3"/>
      <c r="C48" s="3"/>
      <c r="D48" s="3"/>
      <c r="G48" s="17"/>
      <c r="H48" s="19"/>
      <c r="I48" s="18"/>
      <c r="J48" s="24"/>
      <c r="K48" s="25"/>
      <c r="L48" s="56"/>
      <c r="M48" s="25"/>
      <c r="N48" s="5"/>
      <c r="O48" s="5"/>
      <c r="P48" s="24"/>
      <c r="Q48" s="5"/>
      <c r="R48" s="5"/>
      <c r="S48" s="24"/>
      <c r="T48" s="5"/>
      <c r="U48" s="18"/>
    </row>
    <row r="49" spans="2:21" ht="12.75">
      <c r="B49" s="3"/>
      <c r="C49" s="3"/>
      <c r="D49" s="3"/>
      <c r="G49" s="17"/>
      <c r="H49" s="5">
        <f>SUM(H16:H48)</f>
        <v>19670000</v>
      </c>
      <c r="I49" s="18"/>
      <c r="J49" s="24"/>
      <c r="K49" s="25"/>
      <c r="L49" s="56"/>
      <c r="M49" s="25"/>
      <c r="N49" s="5">
        <f>SUM(N16:N48)</f>
        <v>16270000</v>
      </c>
      <c r="O49" s="5"/>
      <c r="P49" s="24"/>
      <c r="Q49" s="5">
        <f>SUM(Q16:Q48)</f>
        <v>17315000</v>
      </c>
      <c r="R49" s="5"/>
      <c r="S49" s="24"/>
      <c r="T49" s="5">
        <f>SUM(T16:T48)</f>
        <v>15554607</v>
      </c>
      <c r="U49" s="18"/>
    </row>
    <row r="50" spans="2:21" ht="6" customHeight="1" thickBot="1">
      <c r="B50" s="3"/>
      <c r="C50" s="3"/>
      <c r="D50" s="3"/>
      <c r="G50" s="33"/>
      <c r="H50" s="34"/>
      <c r="I50" s="35"/>
      <c r="J50" s="36"/>
      <c r="K50" s="37"/>
      <c r="L50" s="58"/>
      <c r="M50" s="37"/>
      <c r="N50" s="37"/>
      <c r="O50" s="37"/>
      <c r="P50" s="36"/>
      <c r="Q50" s="37"/>
      <c r="R50" s="37"/>
      <c r="S50" s="36"/>
      <c r="T50" s="37"/>
      <c r="U50" s="35"/>
    </row>
    <row r="51" spans="2:17" ht="9.75" customHeight="1" thickTop="1">
      <c r="B51" s="3"/>
      <c r="C51" s="3"/>
      <c r="D51" s="3"/>
      <c r="Q51" s="5"/>
    </row>
    <row r="52" spans="1:29" ht="6" customHeight="1">
      <c r="A52" s="15"/>
      <c r="B52" s="14"/>
      <c r="C52" s="14"/>
      <c r="D52" s="15"/>
      <c r="E52" s="14"/>
      <c r="F52" s="14"/>
      <c r="G52" s="1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  <c r="T52" s="14"/>
      <c r="U52" s="16"/>
      <c r="Y52" s="15"/>
      <c r="Z52" s="14"/>
      <c r="AA52" s="14"/>
      <c r="AB52" s="14"/>
      <c r="AC52" s="14"/>
    </row>
    <row r="53" spans="1:29" ht="12.75">
      <c r="A53" s="17"/>
      <c r="D53" s="17"/>
      <c r="E53" s="1" t="s">
        <v>56</v>
      </c>
      <c r="G53" s="17"/>
      <c r="H53" s="87" t="s">
        <v>34</v>
      </c>
      <c r="I53" s="87"/>
      <c r="J53" s="87"/>
      <c r="K53" s="87"/>
      <c r="L53" s="87"/>
      <c r="M53" s="87"/>
      <c r="N53" s="87"/>
      <c r="O53" s="87"/>
      <c r="P53" s="87"/>
      <c r="Q53" s="87"/>
      <c r="S53" s="17"/>
      <c r="T53" s="3" t="s">
        <v>35</v>
      </c>
      <c r="U53" s="18"/>
      <c r="Y53" s="17"/>
      <c r="Z53" t="s">
        <v>57</v>
      </c>
      <c r="AB53" s="19"/>
      <c r="AC53" s="18"/>
    </row>
    <row r="54" spans="1:29" ht="12.75">
      <c r="A54" s="17"/>
      <c r="D54" s="17"/>
      <c r="G54" s="17"/>
      <c r="H54" s="19"/>
      <c r="I54" s="19"/>
      <c r="S54" s="17"/>
      <c r="T54" s="3" t="s">
        <v>36</v>
      </c>
      <c r="U54" s="18"/>
      <c r="Y54" s="17"/>
      <c r="Z54" t="s">
        <v>58</v>
      </c>
      <c r="AB54" s="19"/>
      <c r="AC54" s="18"/>
    </row>
    <row r="55" spans="1:29" ht="6" customHeight="1">
      <c r="A55" s="17"/>
      <c r="D55" s="17"/>
      <c r="G55" s="17"/>
      <c r="H55" s="19"/>
      <c r="I55" s="19"/>
      <c r="S55" s="17"/>
      <c r="T55" s="3"/>
      <c r="U55" s="18"/>
      <c r="Y55" s="17"/>
      <c r="AB55" s="29"/>
      <c r="AC55" s="18"/>
    </row>
    <row r="56" spans="1:29" ht="6" customHeight="1">
      <c r="A56" s="15"/>
      <c r="B56" s="14"/>
      <c r="C56" s="14"/>
      <c r="D56" s="15"/>
      <c r="E56" s="14"/>
      <c r="F56" s="14"/>
      <c r="G56" s="15"/>
      <c r="H56" s="14"/>
      <c r="I56" s="16"/>
      <c r="J56" s="14"/>
      <c r="K56" s="14"/>
      <c r="L56" s="14"/>
      <c r="M56" s="15"/>
      <c r="N56" s="14"/>
      <c r="O56" s="14"/>
      <c r="P56" s="15"/>
      <c r="Q56" s="14"/>
      <c r="R56" s="14"/>
      <c r="S56" s="17"/>
      <c r="T56" s="3"/>
      <c r="U56" s="18"/>
      <c r="Y56" s="15"/>
      <c r="Z56" s="14"/>
      <c r="AA56" s="14"/>
      <c r="AB56" s="15"/>
      <c r="AC56" s="16"/>
    </row>
    <row r="57" spans="1:29" ht="12.75">
      <c r="A57" s="17"/>
      <c r="D57" s="17"/>
      <c r="G57" s="17"/>
      <c r="H57" s="13" t="s">
        <v>59</v>
      </c>
      <c r="I57" s="18"/>
      <c r="J57" s="19"/>
      <c r="K57" s="3" t="s">
        <v>60</v>
      </c>
      <c r="M57" s="17"/>
      <c r="N57" s="3" t="s">
        <v>59</v>
      </c>
      <c r="P57" s="17"/>
      <c r="Q57" s="3" t="s">
        <v>59</v>
      </c>
      <c r="S57" s="17"/>
      <c r="T57" s="3" t="s">
        <v>38</v>
      </c>
      <c r="U57" s="18"/>
      <c r="Y57" s="17"/>
      <c r="Z57" s="3" t="s">
        <v>61</v>
      </c>
      <c r="AB57" s="17"/>
      <c r="AC57" s="23" t="s">
        <v>9</v>
      </c>
    </row>
    <row r="58" spans="1:29" ht="12.75">
      <c r="A58" s="17"/>
      <c r="B58" s="3"/>
      <c r="C58" s="3"/>
      <c r="D58" s="20"/>
      <c r="G58" s="17"/>
      <c r="H58" s="13" t="s">
        <v>107</v>
      </c>
      <c r="I58" s="18"/>
      <c r="J58" s="19"/>
      <c r="K58" s="3" t="s">
        <v>62</v>
      </c>
      <c r="M58" s="17"/>
      <c r="N58" s="3" t="s">
        <v>108</v>
      </c>
      <c r="P58" s="17"/>
      <c r="Q58" s="3"/>
      <c r="S58" s="17"/>
      <c r="T58" s="3" t="s">
        <v>39</v>
      </c>
      <c r="U58" s="18"/>
      <c r="Y58" s="17"/>
      <c r="Z58" s="3" t="s">
        <v>63</v>
      </c>
      <c r="AB58" s="17"/>
      <c r="AC58" s="23" t="s">
        <v>64</v>
      </c>
    </row>
    <row r="59" spans="1:29" ht="6" customHeight="1">
      <c r="A59" s="17"/>
      <c r="B59" s="3"/>
      <c r="C59" s="3"/>
      <c r="D59" s="20"/>
      <c r="G59" s="17"/>
      <c r="H59" s="19"/>
      <c r="I59" s="18"/>
      <c r="J59" s="19"/>
      <c r="K59" s="3"/>
      <c r="M59" s="17"/>
      <c r="P59" s="17"/>
      <c r="S59" s="17"/>
      <c r="U59" s="18"/>
      <c r="Y59" s="17"/>
      <c r="AB59" s="17"/>
      <c r="AC59" s="18"/>
    </row>
    <row r="60" spans="1:29" ht="6" customHeight="1">
      <c r="A60" s="15"/>
      <c r="B60" s="21"/>
      <c r="C60" s="21"/>
      <c r="D60" s="22"/>
      <c r="E60" s="14"/>
      <c r="F60" s="14"/>
      <c r="G60" s="15"/>
      <c r="H60" s="14"/>
      <c r="I60" s="16"/>
      <c r="J60" s="14"/>
      <c r="K60" s="14"/>
      <c r="L60" s="14"/>
      <c r="M60" s="15"/>
      <c r="N60" s="14"/>
      <c r="O60" s="14"/>
      <c r="P60" s="15"/>
      <c r="Q60" s="14"/>
      <c r="R60" s="14"/>
      <c r="S60" s="15"/>
      <c r="T60" s="14"/>
      <c r="U60" s="16"/>
      <c r="Y60" s="15"/>
      <c r="Z60" s="14"/>
      <c r="AA60" s="14"/>
      <c r="AB60" s="15"/>
      <c r="AC60" s="16"/>
    </row>
    <row r="61" spans="1:29" ht="12.75">
      <c r="A61" s="17"/>
      <c r="B61" s="3" t="s">
        <v>40</v>
      </c>
      <c r="C61" s="3"/>
      <c r="D61" s="20"/>
      <c r="E61" t="s">
        <v>41</v>
      </c>
      <c r="G61" s="17"/>
      <c r="H61" s="3" t="s">
        <v>95</v>
      </c>
      <c r="I61" s="18"/>
      <c r="J61" s="19"/>
      <c r="K61" s="3" t="s">
        <v>96</v>
      </c>
      <c r="M61" s="17"/>
      <c r="N61" s="3" t="s">
        <v>95</v>
      </c>
      <c r="P61" s="17"/>
      <c r="Q61" s="3" t="s">
        <v>94</v>
      </c>
      <c r="S61" s="17"/>
      <c r="T61" s="3" t="s">
        <v>87</v>
      </c>
      <c r="U61" s="18"/>
      <c r="Y61" s="17"/>
      <c r="Z61" s="3" t="s">
        <v>30</v>
      </c>
      <c r="AA61" s="3"/>
      <c r="AB61" s="20"/>
      <c r="AC61" s="23" t="s">
        <v>30</v>
      </c>
    </row>
    <row r="62" spans="1:29" ht="6" customHeight="1">
      <c r="A62" s="17"/>
      <c r="B62" s="3"/>
      <c r="C62" s="3"/>
      <c r="D62" s="20"/>
      <c r="G62" s="17"/>
      <c r="H62" s="19"/>
      <c r="I62" s="18"/>
      <c r="J62" s="19"/>
      <c r="M62" s="17"/>
      <c r="P62" s="17"/>
      <c r="S62" s="17"/>
      <c r="U62" s="18"/>
      <c r="Y62" s="17"/>
      <c r="AB62" s="17"/>
      <c r="AC62" s="18"/>
    </row>
    <row r="63" spans="1:29" ht="6" customHeight="1">
      <c r="A63" s="15"/>
      <c r="B63" s="21"/>
      <c r="C63" s="21"/>
      <c r="D63" s="22"/>
      <c r="E63" s="14"/>
      <c r="F63" s="14"/>
      <c r="G63" s="15"/>
      <c r="H63" s="14"/>
      <c r="I63" s="16"/>
      <c r="J63" s="14"/>
      <c r="K63" s="14"/>
      <c r="L63" s="14"/>
      <c r="M63" s="15"/>
      <c r="N63" s="14"/>
      <c r="O63" s="14"/>
      <c r="P63" s="15"/>
      <c r="Q63" s="14"/>
      <c r="R63" s="14"/>
      <c r="S63" s="15"/>
      <c r="T63" s="14"/>
      <c r="U63" s="16"/>
      <c r="Y63" s="15"/>
      <c r="Z63" s="14"/>
      <c r="AA63" s="14"/>
      <c r="AB63" s="15"/>
      <c r="AC63" s="16"/>
    </row>
    <row r="64" spans="1:29" ht="12.75">
      <c r="A64" s="17"/>
      <c r="B64" s="3">
        <v>1</v>
      </c>
      <c r="C64" s="3"/>
      <c r="D64" s="20"/>
      <c r="E64" s="3">
        <v>2</v>
      </c>
      <c r="F64" s="3"/>
      <c r="G64" s="20"/>
      <c r="H64" s="13">
        <v>3</v>
      </c>
      <c r="I64" s="23"/>
      <c r="J64" s="13"/>
      <c r="K64" s="3"/>
      <c r="L64" s="3"/>
      <c r="M64" s="20"/>
      <c r="N64" s="3">
        <v>4</v>
      </c>
      <c r="O64" s="3"/>
      <c r="P64" s="20"/>
      <c r="Q64" s="3">
        <v>5</v>
      </c>
      <c r="R64" s="3"/>
      <c r="S64" s="20"/>
      <c r="T64" s="3">
        <v>6</v>
      </c>
      <c r="U64" s="23"/>
      <c r="Y64" s="20"/>
      <c r="Z64" s="3">
        <v>8</v>
      </c>
      <c r="AA64" s="3"/>
      <c r="AB64" s="20"/>
      <c r="AC64" s="23">
        <v>9</v>
      </c>
    </row>
    <row r="65" spans="1:29" ht="6" customHeight="1">
      <c r="A65" s="17"/>
      <c r="B65" s="3"/>
      <c r="C65" s="3"/>
      <c r="D65" s="20"/>
      <c r="G65" s="17"/>
      <c r="H65" s="19"/>
      <c r="I65" s="18"/>
      <c r="J65" s="19"/>
      <c r="M65" s="17"/>
      <c r="P65" s="17"/>
      <c r="S65" s="17"/>
      <c r="U65" s="18"/>
      <c r="Y65" s="17"/>
      <c r="AB65" s="17"/>
      <c r="AC65" s="18"/>
    </row>
    <row r="66" spans="1:29" ht="6" customHeight="1">
      <c r="A66" s="15"/>
      <c r="B66" s="21"/>
      <c r="C66" s="21"/>
      <c r="D66" s="22"/>
      <c r="E66" s="14"/>
      <c r="F66" s="14"/>
      <c r="G66" s="15"/>
      <c r="H66" s="14"/>
      <c r="I66" s="16"/>
      <c r="J66" s="14"/>
      <c r="K66" s="14"/>
      <c r="L66" s="14"/>
      <c r="M66" s="15"/>
      <c r="N66" s="14"/>
      <c r="O66" s="14"/>
      <c r="P66" s="15"/>
      <c r="Q66" s="14"/>
      <c r="R66" s="14"/>
      <c r="S66" s="15"/>
      <c r="T66" s="14"/>
      <c r="U66" s="16"/>
      <c r="Y66" s="15"/>
      <c r="Z66" s="14"/>
      <c r="AA66" s="14"/>
      <c r="AB66" s="15"/>
      <c r="AC66" s="16"/>
    </row>
    <row r="67" spans="1:29" ht="12.75">
      <c r="A67" s="17"/>
      <c r="B67" s="3">
        <v>1</v>
      </c>
      <c r="C67" s="3"/>
      <c r="D67" s="20"/>
      <c r="E67" t="s">
        <v>65</v>
      </c>
      <c r="G67" s="17"/>
      <c r="H67" s="19"/>
      <c r="I67" s="18"/>
      <c r="J67" s="25"/>
      <c r="K67" s="5"/>
      <c r="L67" s="5"/>
      <c r="M67" s="24"/>
      <c r="N67" s="5"/>
      <c r="O67" s="5"/>
      <c r="P67" s="24"/>
      <c r="Q67" s="5"/>
      <c r="R67" s="5"/>
      <c r="S67" s="24"/>
      <c r="T67" s="5"/>
      <c r="U67" s="56"/>
      <c r="Y67" s="24"/>
      <c r="Z67" s="5"/>
      <c r="AA67" s="5"/>
      <c r="AB67" s="24"/>
      <c r="AC67" s="56"/>
    </row>
    <row r="68" spans="1:29" ht="6" customHeight="1">
      <c r="A68" s="17"/>
      <c r="B68" s="3"/>
      <c r="C68" s="3"/>
      <c r="D68" s="20"/>
      <c r="G68" s="17"/>
      <c r="H68" s="19"/>
      <c r="I68" s="18"/>
      <c r="J68" s="25"/>
      <c r="K68" s="5"/>
      <c r="L68" s="5"/>
      <c r="M68" s="24"/>
      <c r="N68" s="5"/>
      <c r="O68" s="5"/>
      <c r="P68" s="24"/>
      <c r="Q68" s="5"/>
      <c r="R68" s="5"/>
      <c r="S68" s="24"/>
      <c r="T68" s="5"/>
      <c r="U68" s="56"/>
      <c r="Y68" s="24"/>
      <c r="Z68" s="5"/>
      <c r="AA68" s="5"/>
      <c r="AB68" s="24"/>
      <c r="AC68" s="56"/>
    </row>
    <row r="69" spans="1:29" ht="12.75">
      <c r="A69" s="17"/>
      <c r="B69" s="3">
        <v>2</v>
      </c>
      <c r="C69" s="3"/>
      <c r="D69" s="20"/>
      <c r="E69" t="s">
        <v>66</v>
      </c>
      <c r="G69" s="17"/>
      <c r="H69" s="19"/>
      <c r="I69" s="18"/>
      <c r="J69" s="25"/>
      <c r="K69" s="5"/>
      <c r="L69" s="5"/>
      <c r="M69" s="24"/>
      <c r="N69" s="5"/>
      <c r="O69" s="5"/>
      <c r="P69" s="24"/>
      <c r="Q69" s="5"/>
      <c r="R69" s="5"/>
      <c r="S69" s="24"/>
      <c r="T69" s="5"/>
      <c r="U69" s="56"/>
      <c r="Y69" s="24"/>
      <c r="Z69" s="5"/>
      <c r="AA69" s="5"/>
      <c r="AB69" s="24"/>
      <c r="AC69" s="56"/>
    </row>
    <row r="70" spans="1:29" ht="12.75">
      <c r="A70" s="17"/>
      <c r="B70" s="3"/>
      <c r="C70" s="3"/>
      <c r="D70" s="20"/>
      <c r="E70" t="s">
        <v>67</v>
      </c>
      <c r="G70" s="17"/>
      <c r="H70" s="25">
        <f>N70</f>
        <v>192000</v>
      </c>
      <c r="I70" s="18"/>
      <c r="J70" s="25"/>
      <c r="K70" s="5"/>
      <c r="L70" s="5"/>
      <c r="M70" s="24"/>
      <c r="N70" s="5">
        <v>192000</v>
      </c>
      <c r="O70" s="5"/>
      <c r="P70" s="24"/>
      <c r="Q70" s="5">
        <v>407000</v>
      </c>
      <c r="R70" s="5"/>
      <c r="S70" s="24"/>
      <c r="T70" s="5">
        <v>723293</v>
      </c>
      <c r="U70" s="56"/>
      <c r="Y70" s="24"/>
      <c r="Z70" s="5"/>
      <c r="AA70" s="5"/>
      <c r="AB70" s="24"/>
      <c r="AC70" s="56"/>
    </row>
    <row r="71" spans="1:29" ht="12.75">
      <c r="A71" s="17"/>
      <c r="B71" s="3"/>
      <c r="C71" s="3"/>
      <c r="D71" s="20"/>
      <c r="E71" t="s">
        <v>68</v>
      </c>
      <c r="G71" s="17"/>
      <c r="H71" s="25">
        <f>N71</f>
        <v>18000</v>
      </c>
      <c r="I71" s="18"/>
      <c r="J71" s="25"/>
      <c r="K71" s="5"/>
      <c r="L71" s="5"/>
      <c r="M71" s="24"/>
      <c r="N71" s="5">
        <v>18000</v>
      </c>
      <c r="O71" s="5"/>
      <c r="P71" s="24"/>
      <c r="Q71" s="5">
        <v>18000</v>
      </c>
      <c r="R71" s="5"/>
      <c r="S71" s="24"/>
      <c r="T71" s="5">
        <v>18176</v>
      </c>
      <c r="U71" s="56"/>
      <c r="Y71" s="24"/>
      <c r="Z71" s="5"/>
      <c r="AA71" s="5"/>
      <c r="AB71" s="24"/>
      <c r="AC71" s="56"/>
    </row>
    <row r="72" spans="1:29" ht="6" customHeight="1">
      <c r="A72" s="17"/>
      <c r="B72" s="3"/>
      <c r="C72" s="3"/>
      <c r="D72" s="20"/>
      <c r="G72" s="17"/>
      <c r="H72" s="19"/>
      <c r="I72" s="18"/>
      <c r="J72" s="25"/>
      <c r="K72" s="5"/>
      <c r="L72" s="5"/>
      <c r="M72" s="24"/>
      <c r="N72" s="5"/>
      <c r="O72" s="5"/>
      <c r="P72" s="24"/>
      <c r="Q72" s="5"/>
      <c r="R72" s="5"/>
      <c r="S72" s="24"/>
      <c r="T72" s="5"/>
      <c r="U72" s="56"/>
      <c r="Y72" s="24"/>
      <c r="Z72" s="5"/>
      <c r="AA72" s="5"/>
      <c r="AB72" s="24"/>
      <c r="AC72" s="56"/>
    </row>
    <row r="73" spans="1:29" ht="12.75">
      <c r="A73" s="17"/>
      <c r="B73" s="3">
        <v>3</v>
      </c>
      <c r="C73" s="3"/>
      <c r="D73" s="20"/>
      <c r="E73" t="s">
        <v>69</v>
      </c>
      <c r="G73" s="17"/>
      <c r="H73" s="25"/>
      <c r="I73" s="18"/>
      <c r="J73" s="25"/>
      <c r="K73" s="5"/>
      <c r="L73" s="5"/>
      <c r="M73" s="24"/>
      <c r="N73" s="5"/>
      <c r="O73" s="5"/>
      <c r="P73" s="24"/>
      <c r="Q73" s="5"/>
      <c r="R73" s="5"/>
      <c r="S73" s="24"/>
      <c r="T73" s="5"/>
      <c r="U73" s="56"/>
      <c r="Y73" s="24"/>
      <c r="Z73" s="5"/>
      <c r="AA73" s="5"/>
      <c r="AB73" s="24"/>
      <c r="AC73" s="56"/>
    </row>
    <row r="74" spans="1:29" ht="12.75">
      <c r="A74" s="17"/>
      <c r="B74" s="3"/>
      <c r="C74" s="3"/>
      <c r="D74" s="20"/>
      <c r="E74" t="s">
        <v>88</v>
      </c>
      <c r="G74" s="17"/>
      <c r="H74" s="25">
        <f>N74</f>
        <v>1050000</v>
      </c>
      <c r="I74" s="18"/>
      <c r="J74" s="25"/>
      <c r="K74" s="5"/>
      <c r="L74" s="5"/>
      <c r="M74" s="24"/>
      <c r="N74" s="5">
        <v>1050000</v>
      </c>
      <c r="O74" s="5"/>
      <c r="P74" s="24"/>
      <c r="Q74" s="5">
        <v>1140000</v>
      </c>
      <c r="R74" s="5"/>
      <c r="S74" s="24"/>
      <c r="T74" s="5">
        <v>1244394</v>
      </c>
      <c r="U74" s="56"/>
      <c r="Y74" s="24"/>
      <c r="Z74" s="5"/>
      <c r="AA74" s="5"/>
      <c r="AB74" s="24"/>
      <c r="AC74" s="56"/>
    </row>
    <row r="75" spans="1:29" ht="12.75">
      <c r="A75" s="17"/>
      <c r="B75" s="3"/>
      <c r="C75" s="3"/>
      <c r="D75" s="20"/>
      <c r="E75" t="s">
        <v>89</v>
      </c>
      <c r="G75" s="17"/>
      <c r="H75" s="25">
        <f>N75</f>
        <v>320000</v>
      </c>
      <c r="I75" s="18"/>
      <c r="J75" s="25"/>
      <c r="K75" s="5"/>
      <c r="L75" s="5"/>
      <c r="M75" s="24"/>
      <c r="N75" s="5">
        <v>320000</v>
      </c>
      <c r="O75" s="5"/>
      <c r="P75" s="24"/>
      <c r="Q75" s="5">
        <v>300000</v>
      </c>
      <c r="R75" s="5"/>
      <c r="S75" s="24"/>
      <c r="T75" s="5">
        <v>249011</v>
      </c>
      <c r="U75" s="56"/>
      <c r="Y75" s="24"/>
      <c r="Z75" s="5"/>
      <c r="AA75" s="5"/>
      <c r="AB75" s="24"/>
      <c r="AC75" s="56"/>
    </row>
    <row r="76" spans="1:29" ht="6" customHeight="1">
      <c r="A76" s="17"/>
      <c r="B76" s="3"/>
      <c r="C76" s="3"/>
      <c r="D76" s="20"/>
      <c r="G76" s="17"/>
      <c r="H76" s="19"/>
      <c r="I76" s="18"/>
      <c r="J76" s="25"/>
      <c r="K76" s="5"/>
      <c r="L76" s="5"/>
      <c r="M76" s="24"/>
      <c r="N76" s="5"/>
      <c r="O76" s="5"/>
      <c r="P76" s="24"/>
      <c r="Q76" s="5"/>
      <c r="R76" s="5"/>
      <c r="S76" s="24"/>
      <c r="T76" s="5"/>
      <c r="U76" s="56"/>
      <c r="Y76" s="24"/>
      <c r="Z76" s="5"/>
      <c r="AA76" s="5"/>
      <c r="AB76" s="24"/>
      <c r="AC76" s="56"/>
    </row>
    <row r="77" spans="1:29" ht="12.75">
      <c r="A77" s="17"/>
      <c r="B77" s="3">
        <v>4</v>
      </c>
      <c r="C77" s="3"/>
      <c r="D77" s="20"/>
      <c r="E77" t="s">
        <v>70</v>
      </c>
      <c r="G77" s="17"/>
      <c r="H77" s="25">
        <f>N77</f>
        <v>20000</v>
      </c>
      <c r="I77" s="18"/>
      <c r="J77" s="25"/>
      <c r="K77" s="5"/>
      <c r="L77" s="5"/>
      <c r="M77" s="24"/>
      <c r="N77" s="5">
        <v>20000</v>
      </c>
      <c r="O77" s="5"/>
      <c r="P77" s="24"/>
      <c r="Q77" s="5">
        <v>20000</v>
      </c>
      <c r="R77" s="5"/>
      <c r="S77" s="24"/>
      <c r="T77" s="5">
        <v>111623</v>
      </c>
      <c r="U77" s="56"/>
      <c r="Y77" s="24"/>
      <c r="Z77" s="5"/>
      <c r="AA77" s="5"/>
      <c r="AB77" s="24"/>
      <c r="AC77" s="56"/>
    </row>
    <row r="78" spans="1:29" ht="12.75">
      <c r="A78" s="17"/>
      <c r="B78" s="3"/>
      <c r="C78" s="3"/>
      <c r="D78" s="20"/>
      <c r="E78" t="s">
        <v>71</v>
      </c>
      <c r="G78" s="17"/>
      <c r="H78" s="25">
        <f>N78</f>
        <v>0</v>
      </c>
      <c r="I78" s="18"/>
      <c r="J78" s="25"/>
      <c r="K78" s="5"/>
      <c r="L78" s="5"/>
      <c r="M78" s="24"/>
      <c r="N78" s="5">
        <v>0</v>
      </c>
      <c r="O78" s="5"/>
      <c r="P78" s="24"/>
      <c r="Q78" s="5">
        <v>0</v>
      </c>
      <c r="R78" s="5"/>
      <c r="S78" s="24"/>
      <c r="T78" s="5">
        <v>0</v>
      </c>
      <c r="U78" s="56"/>
      <c r="Y78" s="24"/>
      <c r="Z78" s="5"/>
      <c r="AA78" s="5"/>
      <c r="AB78" s="24"/>
      <c r="AC78" s="56"/>
    </row>
    <row r="79" spans="1:29" ht="6" customHeight="1">
      <c r="A79" s="17"/>
      <c r="B79" s="3"/>
      <c r="C79" s="3"/>
      <c r="D79" s="20"/>
      <c r="G79" s="17"/>
      <c r="H79" s="19"/>
      <c r="I79" s="18"/>
      <c r="J79" s="25"/>
      <c r="K79" s="5"/>
      <c r="L79" s="5"/>
      <c r="M79" s="24"/>
      <c r="N79" s="5"/>
      <c r="O79" s="5"/>
      <c r="P79" s="24"/>
      <c r="Q79" s="5"/>
      <c r="R79" s="5"/>
      <c r="S79" s="24"/>
      <c r="T79" s="5"/>
      <c r="U79" s="56"/>
      <c r="Y79" s="24"/>
      <c r="Z79" s="5"/>
      <c r="AA79" s="5"/>
      <c r="AB79" s="24"/>
      <c r="AC79" s="56"/>
    </row>
    <row r="80" spans="1:29" ht="12.75">
      <c r="A80" s="17"/>
      <c r="B80" s="3">
        <v>5</v>
      </c>
      <c r="C80" s="3"/>
      <c r="D80" s="20"/>
      <c r="E80" t="s">
        <v>72</v>
      </c>
      <c r="G80" s="17"/>
      <c r="H80" s="19"/>
      <c r="I80" s="18"/>
      <c r="J80" s="25"/>
      <c r="K80" s="5"/>
      <c r="L80" s="5"/>
      <c r="M80" s="24"/>
      <c r="N80" s="5"/>
      <c r="O80" s="5"/>
      <c r="P80" s="24"/>
      <c r="Q80" s="5"/>
      <c r="R80" s="5"/>
      <c r="S80" s="24"/>
      <c r="T80" s="5"/>
      <c r="U80" s="56"/>
      <c r="Y80" s="24"/>
      <c r="Z80" s="5"/>
      <c r="AA80" s="5"/>
      <c r="AB80" s="24"/>
      <c r="AC80" s="56"/>
    </row>
    <row r="81" spans="1:29" ht="12.75">
      <c r="A81" s="17"/>
      <c r="B81" s="3"/>
      <c r="C81" s="3"/>
      <c r="D81" s="20"/>
      <c r="E81" t="s">
        <v>73</v>
      </c>
      <c r="G81" s="17"/>
      <c r="H81" s="25">
        <f>N81+500000</f>
        <v>1450000</v>
      </c>
      <c r="I81" s="18"/>
      <c r="J81" s="25"/>
      <c r="K81" s="5"/>
      <c r="L81" s="5"/>
      <c r="M81" s="24"/>
      <c r="N81" s="5">
        <v>950000</v>
      </c>
      <c r="O81" s="5"/>
      <c r="P81" s="24"/>
      <c r="Q81" s="5">
        <v>1150000</v>
      </c>
      <c r="R81" s="5"/>
      <c r="S81" s="24"/>
      <c r="T81" s="5">
        <v>879677</v>
      </c>
      <c r="U81" s="56"/>
      <c r="Y81" s="24"/>
      <c r="Z81" s="5">
        <f>H81</f>
        <v>1450000</v>
      </c>
      <c r="AA81" s="5"/>
      <c r="AB81" s="24"/>
      <c r="AC81" s="18"/>
    </row>
    <row r="82" spans="1:29" ht="12.75">
      <c r="A82" s="17"/>
      <c r="B82" s="3"/>
      <c r="C82" s="3"/>
      <c r="D82" s="20"/>
      <c r="E82" t="s">
        <v>74</v>
      </c>
      <c r="G82" s="17"/>
      <c r="H82" s="25">
        <f>N82</f>
        <v>300000</v>
      </c>
      <c r="I82" s="18"/>
      <c r="J82" s="25"/>
      <c r="K82" s="5"/>
      <c r="L82" s="5"/>
      <c r="M82" s="24"/>
      <c r="N82" s="5">
        <v>300000</v>
      </c>
      <c r="O82" s="5"/>
      <c r="P82" s="24"/>
      <c r="Q82" s="5">
        <v>500000</v>
      </c>
      <c r="R82" s="5"/>
      <c r="S82" s="24"/>
      <c r="T82" s="5">
        <v>862663</v>
      </c>
      <c r="U82" s="56"/>
      <c r="Y82" s="24"/>
      <c r="Z82" s="5">
        <f aca="true" t="shared" si="0" ref="Z82:Z88">H82</f>
        <v>300000</v>
      </c>
      <c r="AA82" s="5"/>
      <c r="AB82" s="24"/>
      <c r="AC82" s="18"/>
    </row>
    <row r="83" spans="1:29" ht="12.75">
      <c r="A83" s="17"/>
      <c r="B83" s="3"/>
      <c r="C83" s="3"/>
      <c r="D83" s="20"/>
      <c r="E83" t="s">
        <v>75</v>
      </c>
      <c r="G83" s="17"/>
      <c r="H83" s="25">
        <f>N83</f>
        <v>850000</v>
      </c>
      <c r="I83" s="18"/>
      <c r="J83" s="25"/>
      <c r="K83" s="5"/>
      <c r="L83" s="5"/>
      <c r="M83" s="24"/>
      <c r="N83" s="5">
        <v>850000</v>
      </c>
      <c r="O83" s="5"/>
      <c r="P83" s="24"/>
      <c r="Q83" s="5">
        <v>880000</v>
      </c>
      <c r="R83" s="5"/>
      <c r="S83" s="24"/>
      <c r="T83" s="5">
        <v>1103565</v>
      </c>
      <c r="U83" s="56"/>
      <c r="Y83" s="24"/>
      <c r="Z83" s="5">
        <f t="shared" si="0"/>
        <v>850000</v>
      </c>
      <c r="AA83" s="5"/>
      <c r="AB83" s="24"/>
      <c r="AC83" s="18"/>
    </row>
    <row r="84" spans="1:29" ht="12.75">
      <c r="A84" s="17"/>
      <c r="B84" s="3"/>
      <c r="C84" s="3"/>
      <c r="D84" s="20"/>
      <c r="E84" t="s">
        <v>76</v>
      </c>
      <c r="G84" s="17"/>
      <c r="H84" s="25">
        <f>N84</f>
        <v>870000</v>
      </c>
      <c r="I84" s="18"/>
      <c r="J84" s="25"/>
      <c r="K84" s="5"/>
      <c r="L84" s="5"/>
      <c r="M84" s="24"/>
      <c r="N84" s="5">
        <v>870000</v>
      </c>
      <c r="O84" s="5"/>
      <c r="P84" s="24"/>
      <c r="Q84" s="5">
        <v>1080000</v>
      </c>
      <c r="R84" s="5"/>
      <c r="S84" s="24"/>
      <c r="T84" s="5">
        <v>2126389</v>
      </c>
      <c r="U84" s="56"/>
      <c r="Y84" s="24"/>
      <c r="Z84" s="5">
        <f t="shared" si="0"/>
        <v>870000</v>
      </c>
      <c r="AA84" s="5"/>
      <c r="AB84" s="24"/>
      <c r="AC84" s="18"/>
    </row>
    <row r="85" spans="1:29" ht="12.75">
      <c r="A85" s="17"/>
      <c r="B85" s="3"/>
      <c r="C85" s="3"/>
      <c r="D85" s="20"/>
      <c r="E85" t="s">
        <v>77</v>
      </c>
      <c r="G85" s="17"/>
      <c r="H85" s="25">
        <f>N85+2900000</f>
        <v>3130000</v>
      </c>
      <c r="I85" s="18"/>
      <c r="J85" s="25"/>
      <c r="K85" s="5"/>
      <c r="L85" s="5"/>
      <c r="M85" s="24"/>
      <c r="N85" s="5">
        <v>230000</v>
      </c>
      <c r="O85" s="5"/>
      <c r="P85" s="24"/>
      <c r="Q85" s="5">
        <f>810000+400000</f>
        <v>1210000</v>
      </c>
      <c r="R85" s="5"/>
      <c r="S85" s="24"/>
      <c r="T85" s="5">
        <v>294555</v>
      </c>
      <c r="U85" s="56"/>
      <c r="Y85" s="24"/>
      <c r="Z85" s="5">
        <f t="shared" si="0"/>
        <v>3130000</v>
      </c>
      <c r="AA85" s="5"/>
      <c r="AB85" s="24"/>
      <c r="AC85" s="18"/>
    </row>
    <row r="86" spans="1:29" ht="12.75">
      <c r="A86" s="17"/>
      <c r="B86" s="3"/>
      <c r="C86" s="3"/>
      <c r="D86" s="20"/>
      <c r="E86" t="s">
        <v>78</v>
      </c>
      <c r="G86" s="17"/>
      <c r="H86" s="25">
        <f>N86</f>
        <v>80000</v>
      </c>
      <c r="I86" s="18"/>
      <c r="J86" s="25"/>
      <c r="K86" s="5"/>
      <c r="L86" s="5"/>
      <c r="M86" s="24"/>
      <c r="N86" s="5">
        <v>80000</v>
      </c>
      <c r="O86" s="5"/>
      <c r="P86" s="24"/>
      <c r="Q86" s="5">
        <v>10000</v>
      </c>
      <c r="R86" s="5"/>
      <c r="S86" s="24"/>
      <c r="T86" s="5">
        <v>0</v>
      </c>
      <c r="U86" s="56"/>
      <c r="Y86" s="24"/>
      <c r="Z86" s="5">
        <f t="shared" si="0"/>
        <v>80000</v>
      </c>
      <c r="AA86" s="5"/>
      <c r="AB86" s="24"/>
      <c r="AC86" s="18"/>
    </row>
    <row r="87" spans="1:29" ht="12.75">
      <c r="A87" s="17"/>
      <c r="B87" s="3"/>
      <c r="C87" s="3"/>
      <c r="D87" s="20"/>
      <c r="E87" t="s">
        <v>79</v>
      </c>
      <c r="G87" s="17"/>
      <c r="H87" s="25">
        <f>N87</f>
        <v>3950000</v>
      </c>
      <c r="I87" s="18"/>
      <c r="J87" s="25"/>
      <c r="K87" s="5"/>
      <c r="L87" s="5"/>
      <c r="M87" s="24"/>
      <c r="N87" s="5">
        <v>3950000</v>
      </c>
      <c r="O87" s="5"/>
      <c r="P87" s="24"/>
      <c r="Q87" s="5">
        <f>5650000-1350000</f>
        <v>4300000</v>
      </c>
      <c r="R87" s="5"/>
      <c r="S87" s="24"/>
      <c r="T87" s="5">
        <v>987638</v>
      </c>
      <c r="U87" s="56"/>
      <c r="Y87" s="24"/>
      <c r="Z87" s="5">
        <f>SUM(H87:K87)</f>
        <v>3950000</v>
      </c>
      <c r="AA87" s="5"/>
      <c r="AB87" s="24"/>
      <c r="AC87" s="56">
        <f>H87</f>
        <v>3950000</v>
      </c>
    </row>
    <row r="88" spans="1:29" ht="12.75">
      <c r="A88" s="17"/>
      <c r="B88" s="3"/>
      <c r="C88" s="3"/>
      <c r="D88" s="20"/>
      <c r="E88" t="s">
        <v>80</v>
      </c>
      <c r="G88" s="17"/>
      <c r="H88" s="25">
        <f>N88</f>
        <v>1170000</v>
      </c>
      <c r="I88" s="18"/>
      <c r="J88" s="25"/>
      <c r="K88" s="5"/>
      <c r="L88" s="5"/>
      <c r="M88" s="24"/>
      <c r="N88" s="5">
        <v>1170000</v>
      </c>
      <c r="O88" s="5"/>
      <c r="P88" s="24"/>
      <c r="Q88" s="5">
        <v>1030000</v>
      </c>
      <c r="R88" s="5"/>
      <c r="S88" s="24"/>
      <c r="T88" s="5">
        <v>1921453</v>
      </c>
      <c r="U88" s="56"/>
      <c r="Y88" s="24"/>
      <c r="Z88" s="5">
        <f t="shared" si="0"/>
        <v>1170000</v>
      </c>
      <c r="AA88" s="5"/>
      <c r="AB88" s="24"/>
      <c r="AC88" s="18"/>
    </row>
    <row r="89" spans="1:29" ht="6" customHeight="1">
      <c r="A89" s="17"/>
      <c r="B89" s="3"/>
      <c r="C89" s="3"/>
      <c r="D89" s="20"/>
      <c r="G89" s="17"/>
      <c r="H89" s="5"/>
      <c r="I89" s="18"/>
      <c r="J89" s="25"/>
      <c r="K89" s="5"/>
      <c r="L89" s="5"/>
      <c r="M89" s="24"/>
      <c r="N89" s="5"/>
      <c r="O89" s="5"/>
      <c r="P89" s="24"/>
      <c r="Q89" s="5"/>
      <c r="R89" s="5"/>
      <c r="S89" s="24"/>
      <c r="T89" s="5"/>
      <c r="U89" s="56"/>
      <c r="Y89" s="24"/>
      <c r="Z89" s="5"/>
      <c r="AA89" s="5"/>
      <c r="AB89" s="24"/>
      <c r="AC89" s="18"/>
    </row>
    <row r="90" spans="1:29" ht="12.75">
      <c r="A90" s="17"/>
      <c r="B90" s="3">
        <f>B80+1</f>
        <v>6</v>
      </c>
      <c r="C90" s="3"/>
      <c r="D90" s="20"/>
      <c r="E90" t="s">
        <v>178</v>
      </c>
      <c r="G90" s="17"/>
      <c r="H90" s="25">
        <f>N90-2000000</f>
        <v>0</v>
      </c>
      <c r="I90" s="18"/>
      <c r="J90" s="25"/>
      <c r="K90" s="5"/>
      <c r="L90" s="5"/>
      <c r="M90" s="24"/>
      <c r="N90" s="5">
        <v>2000000</v>
      </c>
      <c r="O90" s="5"/>
      <c r="P90" s="24"/>
      <c r="Q90" s="5">
        <v>1325000</v>
      </c>
      <c r="R90" s="5"/>
      <c r="S90" s="24"/>
      <c r="T90" s="5"/>
      <c r="U90" s="56"/>
      <c r="Y90" s="24"/>
      <c r="Z90" s="5"/>
      <c r="AA90" s="5"/>
      <c r="AB90" s="24"/>
      <c r="AC90" s="18"/>
    </row>
    <row r="91" spans="1:29" ht="6" customHeight="1">
      <c r="A91" s="17"/>
      <c r="B91" s="3"/>
      <c r="C91" s="3"/>
      <c r="D91" s="20"/>
      <c r="G91" s="17"/>
      <c r="H91" s="19"/>
      <c r="I91" s="18"/>
      <c r="J91" s="25"/>
      <c r="K91" s="5"/>
      <c r="L91" s="5"/>
      <c r="M91" s="24"/>
      <c r="N91" s="5"/>
      <c r="O91" s="5"/>
      <c r="P91" s="24"/>
      <c r="Q91" s="5"/>
      <c r="R91" s="5"/>
      <c r="S91" s="24"/>
      <c r="T91" s="5"/>
      <c r="U91" s="56"/>
      <c r="Y91" s="24"/>
      <c r="Z91" s="5"/>
      <c r="AA91" s="5"/>
      <c r="AB91" s="24"/>
      <c r="AC91" s="18"/>
    </row>
    <row r="92" spans="1:29" ht="12.75">
      <c r="A92" s="17"/>
      <c r="B92" s="3">
        <v>7</v>
      </c>
      <c r="C92" s="3"/>
      <c r="D92" s="20"/>
      <c r="E92" t="s">
        <v>81</v>
      </c>
      <c r="G92" s="17"/>
      <c r="H92" s="25">
        <f>N92+2000000</f>
        <v>4000000</v>
      </c>
      <c r="I92" s="18"/>
      <c r="J92" s="25"/>
      <c r="K92" s="5"/>
      <c r="L92" s="5"/>
      <c r="M92" s="24"/>
      <c r="N92" s="5">
        <v>2000000</v>
      </c>
      <c r="O92" s="5"/>
      <c r="P92" s="24"/>
      <c r="Q92" s="5">
        <f>500000+125000+500000+250000</f>
        <v>1375000</v>
      </c>
      <c r="R92" s="5"/>
      <c r="S92" s="24"/>
      <c r="T92" s="5">
        <v>700000</v>
      </c>
      <c r="U92" s="56"/>
      <c r="Y92" s="24"/>
      <c r="Z92" s="5"/>
      <c r="AA92" s="5"/>
      <c r="AB92" s="24"/>
      <c r="AC92" s="56"/>
    </row>
    <row r="93" spans="1:29" ht="6" customHeight="1">
      <c r="A93" s="17"/>
      <c r="B93" s="3"/>
      <c r="C93" s="3"/>
      <c r="D93" s="20"/>
      <c r="G93" s="17"/>
      <c r="H93" s="19"/>
      <c r="I93" s="18"/>
      <c r="J93" s="25"/>
      <c r="K93" s="5"/>
      <c r="L93" s="5"/>
      <c r="M93" s="24"/>
      <c r="N93" s="5"/>
      <c r="O93" s="5"/>
      <c r="P93" s="24"/>
      <c r="Q93" s="5"/>
      <c r="R93" s="5"/>
      <c r="S93" s="24"/>
      <c r="T93" s="5"/>
      <c r="U93" s="56"/>
      <c r="Y93" s="24"/>
      <c r="Z93" s="5"/>
      <c r="AA93" s="5"/>
      <c r="AB93" s="24"/>
      <c r="AC93" s="56"/>
    </row>
    <row r="94" spans="1:29" ht="12.75">
      <c r="A94" s="17"/>
      <c r="B94" s="3">
        <v>8</v>
      </c>
      <c r="C94" s="3"/>
      <c r="D94" s="20"/>
      <c r="E94" t="s">
        <v>82</v>
      </c>
      <c r="G94" s="17"/>
      <c r="H94" s="25">
        <f>N94</f>
        <v>2270000</v>
      </c>
      <c r="I94" s="18"/>
      <c r="J94" s="25"/>
      <c r="K94" s="5"/>
      <c r="L94" s="5"/>
      <c r="M94" s="24"/>
      <c r="N94" s="5">
        <v>2270000</v>
      </c>
      <c r="O94" s="5"/>
      <c r="P94" s="24"/>
      <c r="Q94" s="5">
        <v>2070000</v>
      </c>
      <c r="R94" s="5"/>
      <c r="S94" s="24"/>
      <c r="T94" s="5">
        <v>2167696</v>
      </c>
      <c r="U94" s="56"/>
      <c r="Y94" s="24"/>
      <c r="Z94" s="5"/>
      <c r="AA94" s="5"/>
      <c r="AB94" s="24"/>
      <c r="AC94" s="56"/>
    </row>
    <row r="95" spans="1:29" ht="6" customHeight="1">
      <c r="A95" s="17"/>
      <c r="B95" s="3"/>
      <c r="C95" s="3"/>
      <c r="D95" s="20"/>
      <c r="G95" s="17"/>
      <c r="H95" s="19"/>
      <c r="I95" s="18"/>
      <c r="J95" s="25"/>
      <c r="K95" s="5"/>
      <c r="L95" s="5"/>
      <c r="M95" s="24"/>
      <c r="N95" s="5"/>
      <c r="O95" s="5"/>
      <c r="P95" s="24"/>
      <c r="Q95" s="5"/>
      <c r="R95" s="5"/>
      <c r="S95" s="24"/>
      <c r="T95" s="5"/>
      <c r="U95" s="56"/>
      <c r="Y95" s="24"/>
      <c r="Z95" s="5"/>
      <c r="AA95" s="5"/>
      <c r="AB95" s="24"/>
      <c r="AC95" s="56"/>
    </row>
    <row r="96" spans="1:29" ht="12.75">
      <c r="A96" s="17"/>
      <c r="B96" s="3">
        <v>9</v>
      </c>
      <c r="C96" s="3"/>
      <c r="D96" s="20"/>
      <c r="E96" t="s">
        <v>83</v>
      </c>
      <c r="G96" s="17"/>
      <c r="H96" s="19"/>
      <c r="I96" s="18"/>
      <c r="J96" s="25"/>
      <c r="K96" s="5"/>
      <c r="L96" s="5"/>
      <c r="M96" s="24"/>
      <c r="N96" s="5"/>
      <c r="O96" s="5"/>
      <c r="P96" s="24"/>
      <c r="Q96" s="5"/>
      <c r="R96" s="5"/>
      <c r="S96" s="24"/>
      <c r="T96" s="5"/>
      <c r="U96" s="56"/>
      <c r="Y96" s="24"/>
      <c r="Z96" s="5"/>
      <c r="AA96" s="5"/>
      <c r="AB96" s="24"/>
      <c r="AC96" s="56"/>
    </row>
    <row r="97" spans="1:29" ht="12.75">
      <c r="A97" s="17"/>
      <c r="B97" s="3"/>
      <c r="C97" s="3"/>
      <c r="D97" s="20"/>
      <c r="E97" t="s">
        <v>110</v>
      </c>
      <c r="G97" s="17"/>
      <c r="H97" s="19"/>
      <c r="I97" s="18"/>
      <c r="J97" s="25"/>
      <c r="K97" s="5"/>
      <c r="L97" s="5"/>
      <c r="M97" s="24"/>
      <c r="N97" s="5"/>
      <c r="O97" s="5"/>
      <c r="P97" s="24"/>
      <c r="Q97" s="5"/>
      <c r="R97" s="5"/>
      <c r="S97" s="24"/>
      <c r="T97" s="5">
        <v>1860000</v>
      </c>
      <c r="U97" s="56"/>
      <c r="Y97" s="24"/>
      <c r="Z97" s="5"/>
      <c r="AA97" s="5"/>
      <c r="AB97" s="24"/>
      <c r="AC97" s="56"/>
    </row>
    <row r="98" spans="1:29" ht="12.75">
      <c r="A98" s="17"/>
      <c r="B98" s="3"/>
      <c r="C98" s="3"/>
      <c r="D98" s="20"/>
      <c r="E98" t="s">
        <v>109</v>
      </c>
      <c r="G98" s="17"/>
      <c r="H98" s="19"/>
      <c r="I98" s="18"/>
      <c r="J98" s="25"/>
      <c r="K98" s="5"/>
      <c r="L98" s="5"/>
      <c r="M98" s="24"/>
      <c r="N98" s="5"/>
      <c r="O98" s="5"/>
      <c r="P98" s="24"/>
      <c r="Q98" s="5"/>
      <c r="R98" s="5"/>
      <c r="S98" s="24"/>
      <c r="T98" s="5">
        <f>T49-SUM(T65:T97)</f>
        <v>304474</v>
      </c>
      <c r="U98" s="56"/>
      <c r="Y98" s="24"/>
      <c r="Z98" s="5"/>
      <c r="AA98" s="5"/>
      <c r="AB98" s="24"/>
      <c r="AC98" s="56"/>
    </row>
    <row r="99" spans="1:29" ht="12.75">
      <c r="A99" s="17"/>
      <c r="B99" s="3"/>
      <c r="C99" s="3"/>
      <c r="D99" s="20"/>
      <c r="E99" t="s">
        <v>186</v>
      </c>
      <c r="G99" s="17"/>
      <c r="H99" s="19"/>
      <c r="I99" s="18"/>
      <c r="J99" s="25"/>
      <c r="K99" s="5"/>
      <c r="L99" s="5"/>
      <c r="M99" s="24"/>
      <c r="N99" s="5"/>
      <c r="O99" s="5"/>
      <c r="P99" s="24"/>
      <c r="Q99" s="5">
        <v>500000</v>
      </c>
      <c r="R99" s="5"/>
      <c r="S99" s="24"/>
      <c r="T99" s="5"/>
      <c r="U99" s="56"/>
      <c r="Y99" s="24"/>
      <c r="Z99" s="5"/>
      <c r="AA99" s="5"/>
      <c r="AB99" s="24"/>
      <c r="AC99" s="56"/>
    </row>
    <row r="100" spans="1:29" ht="6" customHeight="1">
      <c r="A100" s="26"/>
      <c r="B100" s="27"/>
      <c r="C100" s="27"/>
      <c r="D100" s="28"/>
      <c r="E100" s="29"/>
      <c r="F100" s="29"/>
      <c r="G100" s="26"/>
      <c r="H100" s="29"/>
      <c r="I100" s="30"/>
      <c r="J100" s="32"/>
      <c r="K100" s="32"/>
      <c r="L100" s="32"/>
      <c r="M100" s="31"/>
      <c r="N100" s="32"/>
      <c r="O100" s="32"/>
      <c r="P100" s="31"/>
      <c r="Q100" s="32"/>
      <c r="R100" s="32"/>
      <c r="S100" s="31"/>
      <c r="T100" s="32"/>
      <c r="U100" s="57"/>
      <c r="Y100" s="31"/>
      <c r="Z100" s="32"/>
      <c r="AA100" s="32"/>
      <c r="AB100" s="31"/>
      <c r="AC100" s="57"/>
    </row>
    <row r="101" spans="2:29" ht="6" customHeight="1">
      <c r="B101" s="3"/>
      <c r="C101" s="3"/>
      <c r="D101" s="3"/>
      <c r="G101" s="17"/>
      <c r="H101" s="19"/>
      <c r="I101" s="18"/>
      <c r="J101" s="25"/>
      <c r="K101" s="5"/>
      <c r="L101" s="5"/>
      <c r="M101" s="24"/>
      <c r="N101" s="5"/>
      <c r="O101" s="5"/>
      <c r="P101" s="24"/>
      <c r="Q101" s="5"/>
      <c r="R101" s="5"/>
      <c r="S101" s="24"/>
      <c r="T101" s="5"/>
      <c r="U101" s="56"/>
      <c r="Y101" s="24"/>
      <c r="Z101" s="5"/>
      <c r="AA101" s="5"/>
      <c r="AB101" s="24"/>
      <c r="AC101" s="56"/>
    </row>
    <row r="102" spans="2:29" ht="12.75">
      <c r="B102" s="3"/>
      <c r="C102" s="3"/>
      <c r="D102" s="3"/>
      <c r="G102" s="17"/>
      <c r="H102" s="5">
        <f>SUM(H67:H100)</f>
        <v>19670000</v>
      </c>
      <c r="I102" s="18"/>
      <c r="J102" s="25"/>
      <c r="K102" s="5">
        <f>SUM(K67:K100)</f>
        <v>0</v>
      </c>
      <c r="L102" s="5"/>
      <c r="M102" s="24"/>
      <c r="N102" s="5">
        <f>SUM(N67:N98)</f>
        <v>16270000</v>
      </c>
      <c r="O102" s="5"/>
      <c r="P102" s="24"/>
      <c r="Q102" s="5">
        <f>SUM(Q67:Q99)</f>
        <v>17315000</v>
      </c>
      <c r="R102" s="5"/>
      <c r="S102" s="24"/>
      <c r="T102" s="5">
        <f>SUM(T67:T98)</f>
        <v>15554607</v>
      </c>
      <c r="U102" s="56"/>
      <c r="Y102" s="24"/>
      <c r="Z102" s="5">
        <f>SUM(Z67:Z98)</f>
        <v>11800000</v>
      </c>
      <c r="AA102" s="5"/>
      <c r="AB102" s="24"/>
      <c r="AC102" s="56">
        <f>SUM(AC67:AC98)</f>
        <v>3950000</v>
      </c>
    </row>
    <row r="103" spans="2:29" ht="6" customHeight="1" thickBot="1">
      <c r="B103" s="3"/>
      <c r="C103" s="3"/>
      <c r="D103" s="3"/>
      <c r="G103" s="33"/>
      <c r="H103" s="34"/>
      <c r="I103" s="35"/>
      <c r="J103" s="37"/>
      <c r="K103" s="37"/>
      <c r="L103" s="37"/>
      <c r="M103" s="36"/>
      <c r="N103" s="37"/>
      <c r="O103" s="37"/>
      <c r="P103" s="36"/>
      <c r="Q103" s="37"/>
      <c r="R103" s="37"/>
      <c r="S103" s="36"/>
      <c r="T103" s="37"/>
      <c r="U103" s="58"/>
      <c r="Y103" s="36"/>
      <c r="Z103" s="37"/>
      <c r="AA103" s="37"/>
      <c r="AB103" s="36"/>
      <c r="AC103" s="58"/>
    </row>
    <row r="104" ht="13.5" thickTop="1"/>
    <row r="105" spans="8:26" ht="12.75">
      <c r="H105" s="5"/>
      <c r="N105" s="5"/>
      <c r="Q105" s="5"/>
      <c r="W105" s="5"/>
      <c r="Z105" s="5"/>
    </row>
    <row r="106" spans="8:23" ht="12.75">
      <c r="H106" s="5"/>
      <c r="W106" s="5"/>
    </row>
    <row r="107" ht="12.75">
      <c r="W107" s="5"/>
    </row>
  </sheetData>
  <mergeCells count="2">
    <mergeCell ref="H2:Q2"/>
    <mergeCell ref="H53:Q5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&amp;L&amp;12 1. Nachtrag zum 
Vermögensplan der Stadtwerke Norderstedt&amp;R&amp;D</oddHeader>
  </headerFooter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 topLeftCell="A1">
      <selection activeCell="B5" sqref="B5"/>
    </sheetView>
  </sheetViews>
  <sheetFormatPr defaultColWidth="11.421875" defaultRowHeight="12.75"/>
  <cols>
    <col min="1" max="1" width="6.00390625" style="0" customWidth="1"/>
    <col min="2" max="2" width="10.7109375" style="0" customWidth="1"/>
    <col min="4" max="4" width="24.421875" style="0" customWidth="1"/>
    <col min="5" max="5" width="16.7109375" style="0" customWidth="1"/>
    <col min="6" max="6" width="11.421875" style="0" hidden="1" customWidth="1"/>
    <col min="7" max="7" width="16.140625" style="0" customWidth="1"/>
    <col min="8" max="8" width="11.421875" style="0" hidden="1" customWidth="1"/>
    <col min="9" max="9" width="17.140625" style="19" customWidth="1"/>
    <col min="10" max="10" width="16.8515625" style="0" customWidth="1"/>
    <col min="11" max="11" width="17.421875" style="0" customWidth="1"/>
    <col min="12" max="12" width="11.421875" style="19" customWidth="1"/>
  </cols>
  <sheetData>
    <row r="1" spans="2:11" ht="15">
      <c r="B1" s="54"/>
      <c r="C1" s="55" t="s">
        <v>104</v>
      </c>
      <c r="D1" s="55"/>
      <c r="E1" s="55"/>
      <c r="F1" s="55"/>
      <c r="G1" s="55"/>
      <c r="H1" s="55"/>
      <c r="I1" s="55"/>
      <c r="J1" s="19"/>
      <c r="K1" s="19"/>
    </row>
    <row r="2" spans="2:11" ht="15">
      <c r="B2" s="19"/>
      <c r="C2" s="55" t="s">
        <v>105</v>
      </c>
      <c r="D2" s="55"/>
      <c r="E2" s="55"/>
      <c r="F2" s="55"/>
      <c r="G2" s="55"/>
      <c r="H2" s="55"/>
      <c r="I2" s="55"/>
      <c r="J2" s="19"/>
      <c r="K2" s="19"/>
    </row>
    <row r="3" spans="2:11" ht="12.75">
      <c r="B3" s="13"/>
      <c r="C3" s="19"/>
      <c r="D3" s="19"/>
      <c r="E3" s="19"/>
      <c r="F3" s="18"/>
      <c r="G3" s="19"/>
      <c r="H3" s="19"/>
      <c r="J3" s="19"/>
      <c r="K3" s="19"/>
    </row>
    <row r="4" spans="2:11" ht="6" customHeight="1">
      <c r="B4" s="22"/>
      <c r="C4" s="14"/>
      <c r="D4" s="16"/>
      <c r="E4" s="43"/>
      <c r="F4" s="18"/>
      <c r="G4" s="43"/>
      <c r="H4" s="19"/>
      <c r="I4" s="21"/>
      <c r="J4" s="43"/>
      <c r="K4" s="43"/>
    </row>
    <row r="5" spans="2:11" ht="12.75">
      <c r="B5" s="20" t="s">
        <v>40</v>
      </c>
      <c r="C5" s="19" t="s">
        <v>41</v>
      </c>
      <c r="D5" s="18"/>
      <c r="E5" s="46" t="s">
        <v>94</v>
      </c>
      <c r="F5" s="18"/>
      <c r="G5" s="46" t="s">
        <v>95</v>
      </c>
      <c r="H5" s="19"/>
      <c r="I5" s="13" t="s">
        <v>96</v>
      </c>
      <c r="J5" s="46" t="s">
        <v>179</v>
      </c>
      <c r="K5" s="46" t="s">
        <v>184</v>
      </c>
    </row>
    <row r="6" spans="2:11" ht="6" customHeight="1">
      <c r="B6" s="28"/>
      <c r="C6" s="19"/>
      <c r="D6" s="18"/>
      <c r="E6" s="44"/>
      <c r="F6" s="18"/>
      <c r="G6" s="44"/>
      <c r="H6" s="19"/>
      <c r="I6" s="29"/>
      <c r="J6" s="44"/>
      <c r="K6" s="44"/>
    </row>
    <row r="7" spans="2:11" ht="12.75">
      <c r="B7" s="20"/>
      <c r="C7" s="15"/>
      <c r="D7" s="16"/>
      <c r="E7" s="45"/>
      <c r="F7" s="16"/>
      <c r="G7" s="45"/>
      <c r="H7" s="14"/>
      <c r="J7" s="45"/>
      <c r="K7" s="45"/>
    </row>
    <row r="8" spans="2:12" ht="12.75">
      <c r="B8" s="20">
        <v>1</v>
      </c>
      <c r="C8" s="20">
        <v>2</v>
      </c>
      <c r="D8" s="23"/>
      <c r="E8" s="46">
        <v>3</v>
      </c>
      <c r="F8" s="23"/>
      <c r="G8" s="46">
        <v>4</v>
      </c>
      <c r="H8" s="13"/>
      <c r="I8" s="13">
        <v>5</v>
      </c>
      <c r="J8" s="46">
        <v>6</v>
      </c>
      <c r="K8" s="46">
        <v>7</v>
      </c>
      <c r="L8" s="13"/>
    </row>
    <row r="9" spans="2:11" ht="12.75">
      <c r="B9" s="20"/>
      <c r="C9" s="17"/>
      <c r="D9" s="18"/>
      <c r="E9" s="44"/>
      <c r="F9" s="18"/>
      <c r="G9" s="44"/>
      <c r="H9" s="19"/>
      <c r="I9" s="29"/>
      <c r="J9" s="44"/>
      <c r="K9" s="44"/>
    </row>
    <row r="10" spans="2:11" ht="12.75">
      <c r="B10" s="22"/>
      <c r="C10" s="15"/>
      <c r="D10" s="16"/>
      <c r="E10" s="45"/>
      <c r="F10" s="16"/>
      <c r="G10" s="45"/>
      <c r="H10" s="14"/>
      <c r="J10" s="45"/>
      <c r="K10" s="45"/>
    </row>
    <row r="11" spans="2:11" ht="12.75">
      <c r="B11" s="20"/>
      <c r="C11" s="42" t="s">
        <v>33</v>
      </c>
      <c r="D11" s="18"/>
      <c r="E11" s="44"/>
      <c r="F11" s="18"/>
      <c r="G11" s="44"/>
      <c r="H11" s="19"/>
      <c r="J11" s="44"/>
      <c r="K11" s="44"/>
    </row>
    <row r="12" spans="2:11" ht="12.75">
      <c r="B12" s="28"/>
      <c r="C12" s="26"/>
      <c r="D12" s="30"/>
      <c r="E12" s="47"/>
      <c r="F12" s="30"/>
      <c r="G12" s="47"/>
      <c r="H12" s="29"/>
      <c r="I12" s="29"/>
      <c r="J12" s="47"/>
      <c r="K12" s="47"/>
    </row>
    <row r="13" spans="2:11" ht="12.75">
      <c r="B13" s="20"/>
      <c r="C13" s="17"/>
      <c r="D13" s="18"/>
      <c r="E13" s="44"/>
      <c r="F13" s="18"/>
      <c r="G13" s="44"/>
      <c r="H13" s="19"/>
      <c r="J13" s="44"/>
      <c r="K13" s="44"/>
    </row>
    <row r="14" spans="2:11" ht="12.75">
      <c r="B14" s="20">
        <v>1</v>
      </c>
      <c r="C14" s="17" t="s">
        <v>42</v>
      </c>
      <c r="D14" s="18"/>
      <c r="E14" s="48"/>
      <c r="F14" s="18"/>
      <c r="G14" s="48"/>
      <c r="H14" s="19"/>
      <c r="I14" s="25"/>
      <c r="J14" s="48"/>
      <c r="K14" s="48"/>
    </row>
    <row r="15" spans="2:11" ht="12.75">
      <c r="B15" s="20"/>
      <c r="C15" s="17" t="s">
        <v>97</v>
      </c>
      <c r="D15" s="18"/>
      <c r="E15" s="48">
        <f>Vermoegensplan!Q17</f>
        <v>1720000</v>
      </c>
      <c r="F15" s="18"/>
      <c r="G15" s="48">
        <f>Vermoegensplan!H17</f>
        <v>4090000</v>
      </c>
      <c r="H15" s="19"/>
      <c r="I15" s="25">
        <v>1720000</v>
      </c>
      <c r="J15" s="48">
        <v>1720000</v>
      </c>
      <c r="K15" s="48">
        <v>1720000</v>
      </c>
    </row>
    <row r="16" spans="2:11" ht="12.75">
      <c r="B16" s="20"/>
      <c r="C16" s="17" t="s">
        <v>98</v>
      </c>
      <c r="D16" s="18"/>
      <c r="E16" s="48">
        <f>Vermoegensplan!Q18</f>
        <v>0</v>
      </c>
      <c r="F16" s="18"/>
      <c r="G16" s="48">
        <f>Vermoegensplan!H18</f>
        <v>0</v>
      </c>
      <c r="H16" s="19"/>
      <c r="I16" s="25">
        <v>0</v>
      </c>
      <c r="J16" s="48">
        <v>0</v>
      </c>
      <c r="K16" s="48">
        <v>0</v>
      </c>
    </row>
    <row r="17" spans="2:11" ht="12.75">
      <c r="B17" s="20"/>
      <c r="C17" s="17" t="s">
        <v>187</v>
      </c>
      <c r="D17" s="18"/>
      <c r="E17" s="48">
        <f>Vermoegensplan!Q19</f>
        <v>1450000</v>
      </c>
      <c r="F17" s="18"/>
      <c r="G17" s="48">
        <f>Vermoegensplan!H19</f>
        <v>0</v>
      </c>
      <c r="H17" s="19"/>
      <c r="I17" s="25">
        <v>1770000</v>
      </c>
      <c r="J17" s="48">
        <v>1900000</v>
      </c>
      <c r="K17" s="48">
        <v>5380000</v>
      </c>
    </row>
    <row r="18" spans="2:11" ht="6" customHeight="1">
      <c r="B18" s="20"/>
      <c r="C18" s="17"/>
      <c r="D18" s="18"/>
      <c r="E18" s="48"/>
      <c r="F18" s="18"/>
      <c r="G18" s="48"/>
      <c r="H18" s="19"/>
      <c r="I18" s="25"/>
      <c r="J18" s="48"/>
      <c r="K18" s="48"/>
    </row>
    <row r="19" spans="2:11" ht="12.75">
      <c r="B19" s="20">
        <v>2</v>
      </c>
      <c r="C19" s="17" t="s">
        <v>99</v>
      </c>
      <c r="D19" s="18"/>
      <c r="E19" s="48">
        <v>0</v>
      </c>
      <c r="F19" s="18"/>
      <c r="G19" s="48">
        <v>0</v>
      </c>
      <c r="H19" s="19"/>
      <c r="I19" s="25">
        <v>0</v>
      </c>
      <c r="J19" s="48">
        <v>0</v>
      </c>
      <c r="K19" s="48">
        <v>0</v>
      </c>
    </row>
    <row r="20" spans="2:11" ht="12.75">
      <c r="B20" s="20"/>
      <c r="C20" s="17"/>
      <c r="D20" s="18"/>
      <c r="E20" s="48"/>
      <c r="F20" s="18"/>
      <c r="G20" s="48"/>
      <c r="H20" s="19"/>
      <c r="I20" s="32"/>
      <c r="J20" s="48"/>
      <c r="K20" s="48"/>
    </row>
    <row r="21" spans="2:11" ht="12.75">
      <c r="B21" s="22"/>
      <c r="C21" s="15"/>
      <c r="D21" s="16"/>
      <c r="E21" s="49"/>
      <c r="F21" s="16"/>
      <c r="G21" s="49"/>
      <c r="H21" s="14"/>
      <c r="I21" s="25"/>
      <c r="J21" s="49"/>
      <c r="K21" s="49"/>
    </row>
    <row r="22" spans="2:11" ht="12.75">
      <c r="B22" s="20"/>
      <c r="C22" s="42" t="s">
        <v>56</v>
      </c>
      <c r="D22" s="18"/>
      <c r="E22" s="48"/>
      <c r="F22" s="18"/>
      <c r="G22" s="48"/>
      <c r="H22" s="52"/>
      <c r="I22" s="25"/>
      <c r="J22" s="48"/>
      <c r="K22" s="48"/>
    </row>
    <row r="23" spans="2:11" ht="12.75">
      <c r="B23" s="20"/>
      <c r="C23" s="17"/>
      <c r="D23" s="18"/>
      <c r="E23" s="48"/>
      <c r="F23" s="18"/>
      <c r="G23" s="48"/>
      <c r="H23" s="52"/>
      <c r="I23" s="32"/>
      <c r="J23" s="48"/>
      <c r="K23" s="48"/>
    </row>
    <row r="24" spans="2:11" ht="12.75">
      <c r="B24" s="22"/>
      <c r="C24" s="15"/>
      <c r="D24" s="16"/>
      <c r="E24" s="49"/>
      <c r="F24" s="16"/>
      <c r="G24" s="49"/>
      <c r="H24" s="53"/>
      <c r="I24" s="25"/>
      <c r="J24" s="49"/>
      <c r="K24" s="49"/>
    </row>
    <row r="25" spans="2:11" ht="12.75">
      <c r="B25" s="20">
        <v>1</v>
      </c>
      <c r="C25" s="17" t="s">
        <v>100</v>
      </c>
      <c r="D25" s="18"/>
      <c r="E25" s="48">
        <v>4819000</v>
      </c>
      <c r="F25" s="18"/>
      <c r="G25" s="48">
        <v>4926000</v>
      </c>
      <c r="H25" s="52"/>
      <c r="I25" s="83">
        <v>4280000</v>
      </c>
      <c r="J25" s="51">
        <v>4280000</v>
      </c>
      <c r="K25" s="83">
        <v>4280000</v>
      </c>
    </row>
    <row r="26" spans="2:11" ht="6" customHeight="1">
      <c r="B26" s="20"/>
      <c r="C26" s="17"/>
      <c r="D26" s="18"/>
      <c r="E26" s="48"/>
      <c r="F26" s="18"/>
      <c r="G26" s="48"/>
      <c r="H26" s="19"/>
      <c r="I26" s="56"/>
      <c r="J26" s="48"/>
      <c r="K26" s="56"/>
    </row>
    <row r="27" spans="2:11" ht="12.75">
      <c r="B27" s="20">
        <v>2</v>
      </c>
      <c r="C27" s="17" t="s">
        <v>101</v>
      </c>
      <c r="D27" s="18"/>
      <c r="E27" s="48">
        <v>4480000</v>
      </c>
      <c r="F27" s="18"/>
      <c r="G27" s="48">
        <v>4340000</v>
      </c>
      <c r="H27" s="19"/>
      <c r="I27" s="56">
        <v>4300000</v>
      </c>
      <c r="J27" s="48">
        <v>4300000</v>
      </c>
      <c r="K27" s="56">
        <v>4300000</v>
      </c>
    </row>
    <row r="28" spans="2:11" ht="6" customHeight="1">
      <c r="B28" s="20"/>
      <c r="C28" s="17"/>
      <c r="D28" s="18"/>
      <c r="E28" s="48"/>
      <c r="F28" s="18"/>
      <c r="G28" s="48"/>
      <c r="H28" s="19"/>
      <c r="I28" s="25"/>
      <c r="J28" s="48"/>
      <c r="K28" s="56"/>
    </row>
    <row r="29" spans="2:11" ht="12.75">
      <c r="B29" s="20">
        <v>3</v>
      </c>
      <c r="C29" s="17" t="s">
        <v>102</v>
      </c>
      <c r="D29" s="18"/>
      <c r="E29" s="48">
        <v>0</v>
      </c>
      <c r="F29" s="18"/>
      <c r="G29" s="48">
        <v>0</v>
      </c>
      <c r="H29" s="19"/>
      <c r="I29" s="25">
        <v>0</v>
      </c>
      <c r="J29" s="48">
        <v>0</v>
      </c>
      <c r="K29" s="48">
        <v>0</v>
      </c>
    </row>
    <row r="30" spans="2:11" ht="6" customHeight="1">
      <c r="B30" s="20"/>
      <c r="C30" s="17"/>
      <c r="D30" s="18"/>
      <c r="E30" s="48"/>
      <c r="F30" s="18"/>
      <c r="G30" s="48"/>
      <c r="H30" s="19"/>
      <c r="I30" s="25"/>
      <c r="J30" s="48"/>
      <c r="K30" s="48"/>
    </row>
    <row r="31" spans="2:11" ht="12.75">
      <c r="B31" s="20">
        <v>4</v>
      </c>
      <c r="C31" s="17" t="s">
        <v>103</v>
      </c>
      <c r="D31" s="18"/>
      <c r="E31" s="48">
        <v>0</v>
      </c>
      <c r="F31" s="18"/>
      <c r="G31" s="48">
        <v>0</v>
      </c>
      <c r="H31" s="19"/>
      <c r="I31" s="25">
        <v>0</v>
      </c>
      <c r="J31" s="48">
        <v>0</v>
      </c>
      <c r="K31" s="48">
        <v>0</v>
      </c>
    </row>
    <row r="32" spans="2:11" ht="12.75">
      <c r="B32" s="28"/>
      <c r="C32" s="26"/>
      <c r="D32" s="30"/>
      <c r="E32" s="50"/>
      <c r="F32" s="30"/>
      <c r="G32" s="50"/>
      <c r="H32" s="29"/>
      <c r="I32" s="32"/>
      <c r="J32" s="50"/>
      <c r="K32" s="50"/>
    </row>
  </sheetData>
  <printOptions/>
  <pageMargins left="0.5118110236220472" right="0.3937007874015748" top="1.2598425196850394" bottom="0.984251968503937" header="0.5905511811023623" footer="0.5118110236220472"/>
  <pageSetup horizontalDpi="300" verticalDpi="300" orientation="landscape" paperSize="9" r:id="rId1"/>
  <headerFooter alignWithMargins="0">
    <oddHeader>&amp;L1. Nachtrag zum
Vermögensplan der Stadtwerke Norderstedt&amp;R&amp;D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workbookViewId="0" topLeftCell="A2">
      <selection activeCell="F87" sqref="F87"/>
    </sheetView>
  </sheetViews>
  <sheetFormatPr defaultColWidth="11.421875" defaultRowHeight="12.75"/>
  <cols>
    <col min="1" max="1" width="56.57421875" style="0" customWidth="1"/>
    <col min="2" max="2" width="5.7109375" style="0" customWidth="1"/>
    <col min="3" max="3" width="14.421875" style="0" bestFit="1" customWidth="1"/>
    <col min="4" max="4" width="5.7109375" style="0" customWidth="1"/>
    <col min="5" max="5" width="14.421875" style="0" bestFit="1" customWidth="1"/>
    <col min="6" max="6" width="5.7109375" style="0" customWidth="1"/>
    <col min="7" max="7" width="12.28125" style="0" customWidth="1"/>
  </cols>
  <sheetData>
    <row r="1" spans="1:5" ht="48.75" customHeight="1">
      <c r="A1" s="82" t="s">
        <v>188</v>
      </c>
      <c r="C1" s="59" t="s">
        <v>189</v>
      </c>
      <c r="D1" s="59"/>
      <c r="E1" s="59" t="s">
        <v>183</v>
      </c>
    </row>
    <row r="2" spans="1:5" ht="12.75">
      <c r="A2" s="5"/>
      <c r="C2" s="59">
        <v>2007</v>
      </c>
      <c r="D2" s="59"/>
      <c r="E2" s="59">
        <v>2007</v>
      </c>
    </row>
    <row r="3" spans="3:5" ht="12.75">
      <c r="C3" s="59"/>
      <c r="D3" s="59"/>
      <c r="E3" s="59"/>
    </row>
    <row r="4" spans="3:5" ht="12.75">
      <c r="C4" s="59" t="s">
        <v>30</v>
      </c>
      <c r="D4" s="59"/>
      <c r="E4" s="59" t="s">
        <v>30</v>
      </c>
    </row>
    <row r="5" spans="2:6" ht="6" customHeight="1">
      <c r="B5" s="60"/>
      <c r="C5" s="7"/>
      <c r="D5" s="7"/>
      <c r="E5" s="7"/>
      <c r="F5" s="60"/>
    </row>
    <row r="6" spans="1:8" ht="12.75" hidden="1">
      <c r="A6" t="s">
        <v>112</v>
      </c>
      <c r="B6" s="61"/>
      <c r="C6" s="5">
        <v>85581033</v>
      </c>
      <c r="D6" s="5"/>
      <c r="E6" s="5">
        <v>86376000</v>
      </c>
      <c r="H6" s="5"/>
    </row>
    <row r="7" spans="2:5" ht="6" customHeight="1" hidden="1">
      <c r="B7" s="61"/>
      <c r="C7" s="5"/>
      <c r="D7" s="5"/>
      <c r="E7" s="5"/>
    </row>
    <row r="8" spans="1:6" ht="12.75" hidden="1">
      <c r="A8" t="s">
        <v>113</v>
      </c>
      <c r="B8" s="61"/>
      <c r="C8" s="61"/>
      <c r="D8" s="61"/>
      <c r="E8" s="61"/>
      <c r="F8" s="61"/>
    </row>
    <row r="9" spans="1:6" ht="12.75" hidden="1">
      <c r="A9" t="s">
        <v>114</v>
      </c>
      <c r="B9" s="62"/>
      <c r="C9" s="5">
        <f>E9</f>
        <v>0</v>
      </c>
      <c r="D9" s="61"/>
      <c r="E9" s="61">
        <v>0</v>
      </c>
      <c r="F9" s="62"/>
    </row>
    <row r="10" spans="2:6" ht="6" customHeight="1" hidden="1">
      <c r="B10" s="62"/>
      <c r="C10" s="61"/>
      <c r="D10" s="61"/>
      <c r="E10" s="61"/>
      <c r="F10" s="62"/>
    </row>
    <row r="11" spans="1:5" ht="12.75" hidden="1">
      <c r="A11" t="s">
        <v>115</v>
      </c>
      <c r="B11" s="61"/>
      <c r="C11" s="5">
        <v>706194</v>
      </c>
      <c r="D11" s="5"/>
      <c r="E11" s="5">
        <v>800000</v>
      </c>
    </row>
    <row r="12" spans="2:5" ht="6" customHeight="1" hidden="1">
      <c r="B12" s="61"/>
      <c r="C12" s="5"/>
      <c r="D12" s="5"/>
      <c r="E12" s="5"/>
    </row>
    <row r="13" spans="1:6" ht="12.75" hidden="1">
      <c r="A13" t="s">
        <v>116</v>
      </c>
      <c r="B13" s="61"/>
      <c r="C13" s="5">
        <v>2489030</v>
      </c>
      <c r="D13" s="5"/>
      <c r="E13" s="5">
        <v>1104000</v>
      </c>
      <c r="F13" s="5"/>
    </row>
    <row r="14" spans="1:6" ht="12.75" hidden="1">
      <c r="A14" t="s">
        <v>117</v>
      </c>
      <c r="B14" s="61"/>
      <c r="C14" s="61"/>
      <c r="D14" s="61"/>
      <c r="E14" s="61"/>
      <c r="F14" s="61"/>
    </row>
    <row r="15" spans="1:6" ht="12.75" hidden="1">
      <c r="A15" t="s">
        <v>118</v>
      </c>
      <c r="C15" s="63" t="s">
        <v>119</v>
      </c>
      <c r="D15" s="63"/>
      <c r="E15" s="63" t="s">
        <v>120</v>
      </c>
      <c r="F15" s="61"/>
    </row>
    <row r="16" spans="2:6" ht="6" customHeight="1" hidden="1">
      <c r="B16" s="61"/>
      <c r="C16" s="61"/>
      <c r="D16" s="61"/>
      <c r="E16" s="61"/>
      <c r="F16" s="61"/>
    </row>
    <row r="17" spans="1:6" ht="12.75" hidden="1">
      <c r="A17" t="s">
        <v>121</v>
      </c>
      <c r="B17" s="61"/>
      <c r="C17" s="61"/>
      <c r="D17" s="61"/>
      <c r="E17" s="61"/>
      <c r="F17" s="61"/>
    </row>
    <row r="18" spans="1:6" ht="12.75" hidden="1">
      <c r="A18" t="s">
        <v>122</v>
      </c>
      <c r="B18" s="61"/>
      <c r="C18" s="61"/>
      <c r="D18" s="61"/>
      <c r="E18" s="61"/>
      <c r="F18" s="61"/>
    </row>
    <row r="19" spans="1:6" ht="12.75" hidden="1">
      <c r="A19" t="s">
        <v>123</v>
      </c>
      <c r="B19" s="61"/>
      <c r="C19" s="5">
        <v>41382036</v>
      </c>
      <c r="D19" s="61"/>
      <c r="E19" s="61">
        <v>43900000</v>
      </c>
      <c r="F19" s="61"/>
    </row>
    <row r="20" spans="1:6" ht="12.75" hidden="1">
      <c r="A20" t="s">
        <v>124</v>
      </c>
      <c r="B20" s="61"/>
      <c r="C20" s="5">
        <f>1903134+440000+180000</f>
        <v>2523134</v>
      </c>
      <c r="D20" s="61"/>
      <c r="E20" s="61">
        <v>2400000</v>
      </c>
      <c r="F20" s="61"/>
    </row>
    <row r="21" spans="2:6" ht="5.25" customHeight="1" hidden="1">
      <c r="B21" s="5"/>
      <c r="C21" s="5"/>
      <c r="D21" s="5"/>
      <c r="E21" s="5"/>
      <c r="F21" s="5"/>
    </row>
    <row r="22" spans="1:7" ht="12.75" hidden="1">
      <c r="A22" t="s">
        <v>125</v>
      </c>
      <c r="B22" s="61"/>
      <c r="C22" s="64">
        <f>SUM(C6:C17)-(C19+C20)</f>
        <v>44871087</v>
      </c>
      <c r="D22" s="64"/>
      <c r="E22" s="64">
        <f>SUM(E6:E17)-(E19+E20)</f>
        <v>41980000</v>
      </c>
      <c r="F22" s="61"/>
      <c r="G22" s="5"/>
    </row>
    <row r="23" spans="2:6" ht="6" customHeight="1" hidden="1">
      <c r="B23" s="61"/>
      <c r="C23" s="64"/>
      <c r="D23" s="64"/>
      <c r="E23" s="64"/>
      <c r="F23" s="61"/>
    </row>
    <row r="24" spans="1:6" ht="12.75" hidden="1">
      <c r="A24" t="s">
        <v>126</v>
      </c>
      <c r="B24" s="61"/>
      <c r="C24" s="61"/>
      <c r="D24" s="61"/>
      <c r="E24" s="61"/>
      <c r="F24" s="61"/>
    </row>
    <row r="25" spans="1:6" ht="12.75" hidden="1">
      <c r="A25" t="s">
        <v>127</v>
      </c>
      <c r="B25" s="61"/>
      <c r="C25" s="5">
        <v>8705697</v>
      </c>
      <c r="D25" s="61"/>
      <c r="E25" s="61">
        <v>9000000</v>
      </c>
      <c r="F25" s="61"/>
    </row>
    <row r="26" spans="1:6" ht="12.75" hidden="1">
      <c r="A26" t="s">
        <v>128</v>
      </c>
      <c r="B26" s="61"/>
      <c r="C26" s="61"/>
      <c r="D26" s="61"/>
      <c r="E26" s="61"/>
      <c r="F26" s="61"/>
    </row>
    <row r="27" spans="1:6" ht="12.75" hidden="1">
      <c r="A27" t="s">
        <v>129</v>
      </c>
      <c r="B27" s="61"/>
      <c r="C27" s="5">
        <v>2585936</v>
      </c>
      <c r="D27" s="61"/>
      <c r="E27" s="61">
        <v>2600000</v>
      </c>
      <c r="F27" s="65"/>
    </row>
    <row r="28" spans="1:6" ht="12.75" hidden="1">
      <c r="A28" t="s">
        <v>130</v>
      </c>
      <c r="B28" s="61"/>
      <c r="C28" s="66" t="s">
        <v>131</v>
      </c>
      <c r="D28" s="61"/>
      <c r="E28" s="61" t="s">
        <v>132</v>
      </c>
      <c r="F28" s="61"/>
    </row>
    <row r="29" spans="2:6" ht="6" customHeight="1" hidden="1">
      <c r="B29" s="61"/>
      <c r="C29" s="61"/>
      <c r="D29" s="61"/>
      <c r="E29" s="61"/>
      <c r="F29" s="61"/>
    </row>
    <row r="30" spans="1:6" ht="12.75" hidden="1">
      <c r="A30" t="s">
        <v>133</v>
      </c>
      <c r="B30" s="61"/>
      <c r="C30" s="61"/>
      <c r="D30" s="61"/>
      <c r="E30" s="61"/>
      <c r="F30" s="61"/>
    </row>
    <row r="31" spans="1:6" ht="12.75" hidden="1">
      <c r="A31" t="s">
        <v>134</v>
      </c>
      <c r="B31" s="61"/>
      <c r="C31" s="61"/>
      <c r="D31" s="61"/>
      <c r="E31" s="61"/>
      <c r="F31" s="61"/>
    </row>
    <row r="32" spans="1:6" ht="12.75" hidden="1">
      <c r="A32" t="s">
        <v>135</v>
      </c>
      <c r="B32" s="61"/>
      <c r="C32" s="5">
        <v>10214126</v>
      </c>
      <c r="D32" s="61"/>
      <c r="E32" s="61">
        <v>10500000</v>
      </c>
      <c r="F32" s="61"/>
    </row>
    <row r="33" spans="1:6" ht="12.75" hidden="1">
      <c r="A33" t="s">
        <v>136</v>
      </c>
      <c r="B33" s="61"/>
      <c r="C33" s="5">
        <v>249011</v>
      </c>
      <c r="D33" s="61"/>
      <c r="E33" s="61">
        <v>200000</v>
      </c>
      <c r="F33" s="61"/>
    </row>
    <row r="34" spans="2:6" ht="12.75" hidden="1">
      <c r="B34" s="61"/>
      <c r="C34" s="67">
        <f>C32-C33</f>
        <v>9965115</v>
      </c>
      <c r="D34" s="68"/>
      <c r="E34" s="67">
        <f>E32-E33</f>
        <v>10300000</v>
      </c>
      <c r="F34" s="61"/>
    </row>
    <row r="35" spans="2:6" ht="6" customHeight="1" hidden="1">
      <c r="B35" s="61"/>
      <c r="C35" s="61"/>
      <c r="D35" s="61"/>
      <c r="E35" s="61"/>
      <c r="F35" s="61"/>
    </row>
    <row r="36" spans="1:6" ht="12.75" hidden="1">
      <c r="A36" t="s">
        <v>137</v>
      </c>
      <c r="B36" s="61"/>
      <c r="C36" s="5">
        <v>9829643</v>
      </c>
      <c r="D36" s="61"/>
      <c r="E36" s="61">
        <v>8780000</v>
      </c>
      <c r="F36" s="5"/>
    </row>
    <row r="37" spans="1:6" ht="12.75" hidden="1">
      <c r="A37" t="s">
        <v>138</v>
      </c>
      <c r="B37" s="61"/>
      <c r="C37" s="61"/>
      <c r="D37" s="61"/>
      <c r="E37" s="61"/>
      <c r="F37" s="5"/>
    </row>
    <row r="38" spans="1:6" ht="12.75" hidden="1">
      <c r="A38" t="s">
        <v>118</v>
      </c>
      <c r="B38" s="61"/>
      <c r="C38" s="61"/>
      <c r="D38" s="61"/>
      <c r="E38" s="61"/>
      <c r="F38" s="5"/>
    </row>
    <row r="39" spans="2:6" ht="6" customHeight="1" hidden="1">
      <c r="B39" s="61"/>
      <c r="C39" s="61"/>
      <c r="D39" s="61"/>
      <c r="E39" s="61"/>
      <c r="F39" s="5"/>
    </row>
    <row r="40" spans="1:6" ht="12.75" hidden="1">
      <c r="A40" t="s">
        <v>139</v>
      </c>
      <c r="B40" s="61"/>
      <c r="C40" s="5">
        <v>195202</v>
      </c>
      <c r="D40" s="61"/>
      <c r="E40" s="61">
        <v>200000</v>
      </c>
      <c r="F40" s="5"/>
    </row>
    <row r="41" spans="1:6" ht="12.75" hidden="1">
      <c r="A41" t="s">
        <v>140</v>
      </c>
      <c r="B41" s="61"/>
      <c r="C41" s="61" t="s">
        <v>141</v>
      </c>
      <c r="D41" s="61"/>
      <c r="E41" s="61" t="s">
        <v>141</v>
      </c>
      <c r="F41" s="61"/>
    </row>
    <row r="42" spans="2:6" ht="6" customHeight="1" hidden="1">
      <c r="B42" s="61"/>
      <c r="C42" s="61"/>
      <c r="D42" s="61"/>
      <c r="E42" s="61"/>
      <c r="F42" s="61"/>
    </row>
    <row r="43" spans="1:6" ht="12.75" hidden="1">
      <c r="A43" t="s">
        <v>142</v>
      </c>
      <c r="B43" s="61"/>
      <c r="C43" s="61"/>
      <c r="D43" s="61"/>
      <c r="E43" s="61"/>
      <c r="F43" s="61"/>
    </row>
    <row r="44" spans="1:6" ht="12.75" hidden="1">
      <c r="A44" t="s">
        <v>143</v>
      </c>
      <c r="B44" s="61"/>
      <c r="C44" s="5">
        <v>41520</v>
      </c>
      <c r="D44" s="61"/>
      <c r="E44" s="61">
        <v>50000</v>
      </c>
      <c r="F44" s="61"/>
    </row>
    <row r="45" spans="2:6" ht="6" customHeight="1" hidden="1">
      <c r="B45" s="61"/>
      <c r="C45" s="61"/>
      <c r="D45" s="61"/>
      <c r="E45" s="61"/>
      <c r="F45" s="61"/>
    </row>
    <row r="46" spans="1:6" ht="12.75" hidden="1">
      <c r="A46" t="s">
        <v>144</v>
      </c>
      <c r="B46" s="61"/>
      <c r="C46" s="5">
        <v>187324</v>
      </c>
      <c r="D46" s="61"/>
      <c r="E46" s="61">
        <v>50000</v>
      </c>
      <c r="F46" s="5"/>
    </row>
    <row r="47" spans="1:6" ht="12.75" hidden="1">
      <c r="A47" t="s">
        <v>145</v>
      </c>
      <c r="B47" s="61"/>
      <c r="C47" s="61" t="s">
        <v>141</v>
      </c>
      <c r="D47" s="61"/>
      <c r="E47" s="61" t="s">
        <v>141</v>
      </c>
      <c r="F47" s="61"/>
    </row>
    <row r="48" spans="2:6" ht="6" customHeight="1" hidden="1">
      <c r="B48" s="61"/>
      <c r="C48" s="61"/>
      <c r="D48" s="61"/>
      <c r="E48" s="61"/>
      <c r="F48" s="61"/>
    </row>
    <row r="49" spans="1:6" ht="12.75" hidden="1">
      <c r="A49" t="s">
        <v>146</v>
      </c>
      <c r="B49" s="61"/>
      <c r="C49" s="5">
        <v>2348697</v>
      </c>
      <c r="D49" s="61"/>
      <c r="E49" s="61">
        <v>2500000</v>
      </c>
      <c r="F49" s="61"/>
    </row>
    <row r="50" spans="1:6" ht="12.75" hidden="1">
      <c r="A50" t="s">
        <v>147</v>
      </c>
      <c r="B50" s="61"/>
      <c r="C50" s="61" t="s">
        <v>141</v>
      </c>
      <c r="D50" s="61"/>
      <c r="E50" s="61" t="s">
        <v>141</v>
      </c>
      <c r="F50" s="61"/>
    </row>
    <row r="51" spans="2:6" ht="5.25" customHeight="1" hidden="1">
      <c r="B51" s="5"/>
      <c r="C51" s="5"/>
      <c r="D51" s="5"/>
      <c r="E51" s="5"/>
      <c r="F51" s="5"/>
    </row>
    <row r="52" spans="1:6" ht="12.75" hidden="1">
      <c r="A52" t="s">
        <v>148</v>
      </c>
      <c r="B52" s="61"/>
      <c r="C52" s="64">
        <f>C22-C25-C27-C34-C36+C40+C44+C46-C49</f>
        <v>11860045</v>
      </c>
      <c r="D52" s="64"/>
      <c r="E52" s="64">
        <f>E22-E25-E27-E34-E36+E40+E44+E46-E49</f>
        <v>9100000</v>
      </c>
      <c r="F52" s="61"/>
    </row>
    <row r="53" spans="2:6" ht="6" customHeight="1" hidden="1">
      <c r="B53" s="61"/>
      <c r="C53" s="64"/>
      <c r="D53" s="64"/>
      <c r="E53" s="64"/>
      <c r="F53" s="61"/>
    </row>
    <row r="54" spans="1:6" ht="12.75" hidden="1">
      <c r="A54" t="s">
        <v>149</v>
      </c>
      <c r="B54" s="61"/>
      <c r="C54" s="64"/>
      <c r="D54" s="64"/>
      <c r="E54" s="64"/>
      <c r="F54" s="61"/>
    </row>
    <row r="55" spans="1:6" ht="12.75" hidden="1">
      <c r="A55" t="s">
        <v>150</v>
      </c>
      <c r="B55" s="69"/>
      <c r="C55" s="5">
        <v>2016668</v>
      </c>
      <c r="D55" s="61"/>
      <c r="E55" s="61">
        <v>1100000</v>
      </c>
      <c r="F55" s="69"/>
    </row>
    <row r="56" spans="2:6" ht="6" customHeight="1" hidden="1">
      <c r="B56" s="61"/>
      <c r="C56" s="64"/>
      <c r="D56" s="64"/>
      <c r="E56" s="64"/>
      <c r="F56" s="61"/>
    </row>
    <row r="57" spans="1:6" ht="12.75" hidden="1">
      <c r="A57" t="s">
        <v>151</v>
      </c>
      <c r="B57" s="61"/>
      <c r="F57" s="61"/>
    </row>
    <row r="58" spans="1:6" ht="12.75" hidden="1">
      <c r="A58" t="s">
        <v>152</v>
      </c>
      <c r="B58" s="61"/>
      <c r="C58" s="5">
        <v>2114763</v>
      </c>
      <c r="D58" s="61"/>
      <c r="E58" s="61">
        <v>2630000</v>
      </c>
      <c r="F58" s="61"/>
    </row>
    <row r="59" spans="1:6" ht="12.75" hidden="1">
      <c r="A59" t="s">
        <v>153</v>
      </c>
      <c r="B59" s="61"/>
      <c r="C59" s="5">
        <f>E59</f>
        <v>0</v>
      </c>
      <c r="D59" s="61"/>
      <c r="E59" s="61">
        <v>0</v>
      </c>
      <c r="F59" s="61"/>
    </row>
    <row r="60" spans="2:6" ht="6" customHeight="1" hidden="1">
      <c r="B60" s="61"/>
      <c r="C60" s="61"/>
      <c r="D60" s="61"/>
      <c r="E60" s="61"/>
      <c r="F60" s="61"/>
    </row>
    <row r="61" spans="1:6" ht="12.75" hidden="1">
      <c r="A61" t="s">
        <v>154</v>
      </c>
      <c r="B61" s="61"/>
      <c r="C61" s="61">
        <v>4856484</v>
      </c>
      <c r="D61" s="61"/>
      <c r="E61" s="61">
        <f>ROUND(E97,-4)</f>
        <v>2880000</v>
      </c>
      <c r="F61" s="61"/>
    </row>
    <row r="62" spans="2:6" ht="6" customHeight="1" hidden="1">
      <c r="B62" s="61"/>
      <c r="C62" s="61"/>
      <c r="D62" s="61"/>
      <c r="E62" s="61"/>
      <c r="F62" s="61"/>
    </row>
    <row r="63" spans="1:6" ht="12.75" hidden="1">
      <c r="A63" t="s">
        <v>155</v>
      </c>
      <c r="B63" s="61"/>
      <c r="C63" s="5">
        <v>76414</v>
      </c>
      <c r="D63" s="61"/>
      <c r="E63" s="61">
        <v>130000</v>
      </c>
      <c r="F63" s="61"/>
    </row>
    <row r="64" spans="2:6" ht="6" customHeight="1" hidden="1">
      <c r="B64" s="61"/>
      <c r="C64" s="68"/>
      <c r="D64" s="68"/>
      <c r="E64" s="68"/>
      <c r="F64" s="61"/>
    </row>
    <row r="65" spans="1:7" ht="12.75">
      <c r="A65" t="s">
        <v>180</v>
      </c>
      <c r="B65" s="61"/>
      <c r="C65" s="70">
        <f>C52+C55-SUM(C58:C59)-C61-C63-1903052</f>
        <v>4926000</v>
      </c>
      <c r="D65" s="70"/>
      <c r="E65" s="70">
        <f>E52+E55-SUM(E58:E59)-E61-E63+366000</f>
        <v>4926000</v>
      </c>
      <c r="F65" s="61"/>
      <c r="G65" s="5"/>
    </row>
    <row r="66" spans="2:6" ht="12.75">
      <c r="B66" s="5"/>
      <c r="C66" s="71"/>
      <c r="D66" s="71"/>
      <c r="E66" s="71"/>
      <c r="F66" s="71"/>
    </row>
    <row r="67" spans="1:6" ht="12.75" hidden="1">
      <c r="A67" s="72" t="s">
        <v>156</v>
      </c>
      <c r="B67" s="5"/>
      <c r="C67" s="71"/>
      <c r="D67" s="71"/>
      <c r="E67" s="71"/>
      <c r="F67" s="71"/>
    </row>
    <row r="68" spans="2:6" ht="12.75" hidden="1">
      <c r="B68" s="5"/>
      <c r="C68" s="71"/>
      <c r="D68" s="71"/>
      <c r="E68" s="71"/>
      <c r="F68" s="71"/>
    </row>
    <row r="69" spans="1:6" ht="12.75">
      <c r="A69" t="s">
        <v>157</v>
      </c>
      <c r="B69" s="5"/>
      <c r="C69" s="5"/>
      <c r="D69" s="5"/>
      <c r="E69" s="5"/>
      <c r="F69" s="5"/>
    </row>
    <row r="70" spans="2:6" ht="6" customHeight="1">
      <c r="B70" s="5"/>
      <c r="C70" s="5"/>
      <c r="D70" s="5"/>
      <c r="E70" s="5"/>
      <c r="F70" s="5"/>
    </row>
    <row r="71" spans="1:7" ht="12.75">
      <c r="A71" t="s">
        <v>158</v>
      </c>
      <c r="B71" s="61"/>
      <c r="C71" s="61" t="s">
        <v>141</v>
      </c>
      <c r="D71" s="61"/>
      <c r="E71" s="61" t="s">
        <v>141</v>
      </c>
      <c r="F71" s="5"/>
      <c r="G71" s="84" t="s">
        <v>190</v>
      </c>
    </row>
    <row r="72" spans="1:7" ht="12.75">
      <c r="A72" t="s">
        <v>159</v>
      </c>
      <c r="B72" s="61"/>
      <c r="C72" s="5">
        <f>E72+2000000</f>
        <v>4090000</v>
      </c>
      <c r="D72" s="61"/>
      <c r="E72" s="61">
        <v>2090000</v>
      </c>
      <c r="F72" s="5"/>
      <c r="G72" s="85" t="s">
        <v>191</v>
      </c>
    </row>
    <row r="73" spans="1:14" ht="15.75">
      <c r="A73" t="s">
        <v>160</v>
      </c>
      <c r="B73" s="61"/>
      <c r="C73" s="61">
        <f>C65-C72</f>
        <v>836000</v>
      </c>
      <c r="D73" s="61"/>
      <c r="E73" s="61">
        <f>E65-E72</f>
        <v>2836000</v>
      </c>
      <c r="F73" s="5"/>
      <c r="G73" s="85" t="s">
        <v>192</v>
      </c>
      <c r="H73" s="61"/>
      <c r="I73" s="61"/>
      <c r="J73" s="61"/>
      <c r="K73" s="61"/>
      <c r="L73" s="61"/>
      <c r="M73" s="61"/>
      <c r="N73" s="61"/>
    </row>
    <row r="74" spans="2:6" ht="6" customHeight="1">
      <c r="B74" s="61"/>
      <c r="C74" s="61"/>
      <c r="D74" s="61"/>
      <c r="E74" s="61"/>
      <c r="F74" s="5"/>
    </row>
    <row r="75" spans="1:7" ht="15.75">
      <c r="A75" t="s">
        <v>161</v>
      </c>
      <c r="B75" s="61"/>
      <c r="C75" s="73">
        <f>ROUNDUP(C73*10%,-3)</f>
        <v>84000</v>
      </c>
      <c r="D75" s="61"/>
      <c r="E75" s="73">
        <f>ROUNDUP(E73*10%,-3)</f>
        <v>284000</v>
      </c>
      <c r="F75" s="61"/>
      <c r="G75" s="5">
        <f>E75-C75</f>
        <v>200000</v>
      </c>
    </row>
    <row r="76" spans="1:7" ht="15.75">
      <c r="A76" t="s">
        <v>162</v>
      </c>
      <c r="B76" s="61"/>
      <c r="C76" s="73">
        <f>ROUNDUP(C75*5.5%,-3)</f>
        <v>5000</v>
      </c>
      <c r="D76" s="61"/>
      <c r="E76" s="73">
        <f>ROUNDUP(E75*5.5%,-3)</f>
        <v>16000</v>
      </c>
      <c r="F76" s="61"/>
      <c r="G76" s="5">
        <f>E76-C76</f>
        <v>11000</v>
      </c>
    </row>
    <row r="77" spans="2:6" ht="6" customHeight="1" thickBot="1">
      <c r="B77" s="61"/>
      <c r="C77" s="70"/>
      <c r="D77" s="70"/>
      <c r="E77" s="70"/>
      <c r="F77" s="61"/>
    </row>
    <row r="78" spans="1:14" ht="16.5" thickBot="1">
      <c r="A78" t="s">
        <v>163</v>
      </c>
      <c r="B78" s="5"/>
      <c r="C78" s="5">
        <f>C73-SUM(C75:C76)</f>
        <v>747000</v>
      </c>
      <c r="D78" s="5"/>
      <c r="E78" s="5">
        <f>E73-SUM(E75:E76)</f>
        <v>2536000</v>
      </c>
      <c r="F78" s="5"/>
      <c r="G78" s="86">
        <f>SUM(G75:G77)</f>
        <v>211000</v>
      </c>
      <c r="H78" s="5"/>
      <c r="J78" s="5"/>
      <c r="L78" s="5"/>
      <c r="N78" s="5"/>
    </row>
    <row r="79" spans="2:7" ht="12.75">
      <c r="B79" s="61"/>
      <c r="C79" s="61"/>
      <c r="D79" s="61"/>
      <c r="E79" s="61"/>
      <c r="F79" s="5"/>
      <c r="G79" s="5"/>
    </row>
    <row r="80" ht="12.75">
      <c r="A80" t="s">
        <v>164</v>
      </c>
    </row>
    <row r="81" ht="6" customHeight="1"/>
    <row r="82" spans="1:6" ht="12.75">
      <c r="A82" t="s">
        <v>165</v>
      </c>
      <c r="B82" s="61"/>
      <c r="C82" s="61">
        <v>4340000</v>
      </c>
      <c r="D82" s="61"/>
      <c r="E82" s="61">
        <v>4340000</v>
      </c>
      <c r="F82" s="5"/>
    </row>
    <row r="83" spans="1:6" ht="15.75">
      <c r="A83" t="s">
        <v>166</v>
      </c>
      <c r="B83" s="61"/>
      <c r="C83" s="61">
        <f>C82</f>
        <v>4340000</v>
      </c>
      <c r="D83" s="61"/>
      <c r="E83" s="61">
        <f>(ROUND(E82*60%,-4)+IF((2960000-E78)&gt;0,(2960000-E78),0))+(E82-(ROUND(E82*60%,-4)+IF((2960000-E78)&gt;0,(2960000-E78),0)))</f>
        <v>4340000</v>
      </c>
      <c r="F83" s="5"/>
    </row>
    <row r="84" spans="1:6" ht="15.75">
      <c r="A84" t="s">
        <v>167</v>
      </c>
      <c r="B84" s="61"/>
      <c r="C84" s="61">
        <v>0</v>
      </c>
      <c r="D84" s="61"/>
      <c r="E84" s="61">
        <v>0</v>
      </c>
      <c r="F84" s="5"/>
    </row>
    <row r="85" spans="2:6" ht="12.75">
      <c r="B85" s="61"/>
      <c r="C85" s="61"/>
      <c r="D85" s="61"/>
      <c r="E85" s="61"/>
      <c r="F85" s="5"/>
    </row>
    <row r="86" spans="1:6" ht="12.75">
      <c r="A86" t="s">
        <v>168</v>
      </c>
      <c r="B86" s="61"/>
      <c r="C86" s="5">
        <f>C78+C83</f>
        <v>5087000</v>
      </c>
      <c r="D86" s="5"/>
      <c r="E86" s="5">
        <f>E78+E83</f>
        <v>6876000</v>
      </c>
      <c r="F86" s="5"/>
    </row>
    <row r="87" spans="3:6" ht="12.75">
      <c r="C87" s="5"/>
      <c r="D87" s="5"/>
      <c r="E87" s="5"/>
      <c r="F87" s="5"/>
    </row>
    <row r="88" spans="1:5" ht="12.75">
      <c r="A88" t="s">
        <v>169</v>
      </c>
      <c r="C88" s="5"/>
      <c r="D88" s="5"/>
      <c r="E88" s="5"/>
    </row>
    <row r="89" spans="1:5" ht="12.75">
      <c r="A89" t="s">
        <v>170</v>
      </c>
      <c r="C89" s="61">
        <v>406000</v>
      </c>
      <c r="D89" s="61"/>
      <c r="E89" s="61">
        <v>406000</v>
      </c>
    </row>
    <row r="90" spans="1:5" ht="12.75">
      <c r="A90" t="s">
        <v>171</v>
      </c>
      <c r="C90" s="61">
        <v>406000</v>
      </c>
      <c r="D90" s="61"/>
      <c r="E90" s="61">
        <v>406000</v>
      </c>
    </row>
    <row r="91" spans="3:5" ht="50.25" customHeight="1">
      <c r="C91" s="5"/>
      <c r="D91" s="5"/>
      <c r="E91" s="5"/>
    </row>
    <row r="92" spans="1:5" ht="12.75">
      <c r="A92" t="s">
        <v>172</v>
      </c>
      <c r="D92" s="5"/>
      <c r="E92" s="5">
        <f>ROUNDUP((E52+E55-E58-E63)*E99*E100/(1+E99*E100),-3)</f>
        <v>1240000</v>
      </c>
    </row>
    <row r="93" spans="4:5" ht="12.75">
      <c r="D93" s="5"/>
      <c r="E93" s="5">
        <f>+ROUNDUP(((E52+E55-E58-E63)-ROUNDUP((E52+E55-E58-E63)*E99*E100/(1+E99*E100),-3))*E102,-3)</f>
        <v>1550000</v>
      </c>
    </row>
    <row r="94" spans="4:5" ht="12.75">
      <c r="D94" s="5"/>
      <c r="E94" s="5">
        <f>+ROUNDUP(ROUNDUP(((E52+E55-E58-E63)-ROUNDUP((E52+E55-E58-E63)*E99*E100/(1+E99*E100),-3))*E102,-3)*E104,-3)</f>
        <v>86000</v>
      </c>
    </row>
    <row r="95" ht="6" customHeight="1"/>
    <row r="96" spans="4:5" ht="6" customHeight="1">
      <c r="D96" s="19"/>
      <c r="E96" s="14"/>
    </row>
    <row r="97" spans="4:5" ht="12.75">
      <c r="D97" s="5"/>
      <c r="E97" s="5">
        <f>SUM(E92:E96)</f>
        <v>2876000</v>
      </c>
    </row>
    <row r="99" spans="1:5" ht="12.75">
      <c r="A99" s="74" t="s">
        <v>174</v>
      </c>
      <c r="D99" s="76"/>
      <c r="E99" s="75">
        <v>0.05</v>
      </c>
    </row>
    <row r="100" spans="1:5" ht="12.75">
      <c r="A100" s="74" t="s">
        <v>175</v>
      </c>
      <c r="D100" s="76"/>
      <c r="E100" s="77">
        <v>4</v>
      </c>
    </row>
    <row r="101" spans="1:5" ht="6" customHeight="1">
      <c r="A101" s="74"/>
      <c r="D101" s="78"/>
      <c r="E101" s="74"/>
    </row>
    <row r="102" spans="1:5" ht="12.75">
      <c r="A102" s="74" t="s">
        <v>176</v>
      </c>
      <c r="D102" s="76"/>
      <c r="E102" s="79">
        <v>0.25</v>
      </c>
    </row>
    <row r="103" spans="1:5" ht="6" customHeight="1">
      <c r="A103" s="74"/>
      <c r="D103" s="78"/>
      <c r="E103" s="74"/>
    </row>
    <row r="104" spans="1:5" ht="12.75">
      <c r="A104" s="74" t="s">
        <v>173</v>
      </c>
      <c r="D104" s="81"/>
      <c r="E104" s="80">
        <v>0.055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&amp;L1. Nachtrag zum
Wirtschaftsplan der Stadtwerke Norderstedt&amp;R&amp;D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3">
      <selection activeCell="A10" sqref="A10"/>
    </sheetView>
  </sheetViews>
  <sheetFormatPr defaultColWidth="11.421875" defaultRowHeight="12.75"/>
  <cols>
    <col min="1" max="1" width="5.57421875" style="0" customWidth="1"/>
    <col min="3" max="3" width="33.28125" style="0" customWidth="1"/>
    <col min="4" max="4" width="2.7109375" style="0" customWidth="1"/>
    <col min="5" max="5" width="12.28125" style="0" customWidth="1"/>
    <col min="6" max="6" width="2.7109375" style="0" customWidth="1"/>
    <col min="7" max="7" width="12.28125" style="0" customWidth="1"/>
    <col min="10" max="10" width="15.57421875" style="0" customWidth="1"/>
    <col min="11" max="11" width="0" style="0" hidden="1" customWidth="1"/>
  </cols>
  <sheetData>
    <row r="1" ht="12.75">
      <c r="A1" t="s">
        <v>92</v>
      </c>
    </row>
    <row r="2" ht="12.75">
      <c r="A2" t="s">
        <v>181</v>
      </c>
    </row>
    <row r="3" ht="26.25" customHeight="1"/>
    <row r="4" ht="12.75">
      <c r="C4" s="1" t="s">
        <v>0</v>
      </c>
    </row>
    <row r="5" ht="12.75">
      <c r="C5" s="1" t="str">
        <f>"                                             f ü r  d a s  W i r t s c h a f t s j a h r  2 0 0 7"</f>
        <v>                                             f ü r  d a s  W i r t s c h a f t s j a h r  2 0 0 7</v>
      </c>
    </row>
    <row r="6" ht="12.75">
      <c r="C6" s="2"/>
    </row>
    <row r="7" ht="19.5" customHeight="1"/>
    <row r="8" ht="12.75">
      <c r="A8" t="s">
        <v>29</v>
      </c>
    </row>
    <row r="9" ht="12.75">
      <c r="A9" t="str">
        <f>"Holstein hat die Stadtvertretung durch Beschluss vom XX.XX.2007 den 1. Nachtrag Wirtschaftsplan für das Wirtschaftsjahr 2007 festgestellt:"</f>
        <v>Holstein hat die Stadtvertretung durch Beschluss vom XX.XX.2007 den 1. Nachtrag Wirtschaftsplan für das Wirtschaftsjahr 2007 festgestellt:</v>
      </c>
    </row>
    <row r="10" ht="19.5" customHeight="1"/>
    <row r="11" spans="1:11" ht="12.75">
      <c r="A11" t="s">
        <v>1</v>
      </c>
      <c r="B11" t="s">
        <v>2</v>
      </c>
      <c r="E11" s="3" t="s">
        <v>3</v>
      </c>
      <c r="G11" s="3" t="s">
        <v>4</v>
      </c>
      <c r="I11" t="s">
        <v>5</v>
      </c>
      <c r="K11" s="3"/>
    </row>
    <row r="12" spans="5:11" ht="12.75">
      <c r="E12" s="3"/>
      <c r="G12" s="3"/>
      <c r="I12" t="s">
        <v>6</v>
      </c>
      <c r="K12" s="3"/>
    </row>
    <row r="13" spans="5:11" ht="6" customHeight="1">
      <c r="E13" s="3"/>
      <c r="G13" s="3"/>
      <c r="K13" s="3"/>
    </row>
    <row r="14" spans="5:11" ht="12.75">
      <c r="E14" s="3"/>
      <c r="G14" s="3"/>
      <c r="I14" s="3" t="s">
        <v>7</v>
      </c>
      <c r="J14" s="3" t="s">
        <v>8</v>
      </c>
      <c r="K14" s="3"/>
    </row>
    <row r="15" spans="5:11" ht="12.75">
      <c r="E15" s="3"/>
      <c r="G15" s="3"/>
      <c r="I15" s="3" t="s">
        <v>9</v>
      </c>
      <c r="J15" s="3" t="s">
        <v>10</v>
      </c>
      <c r="K15" s="3"/>
    </row>
    <row r="16" spans="5:11" ht="6" customHeight="1">
      <c r="E16" s="3"/>
      <c r="G16" s="3"/>
      <c r="K16" s="3"/>
    </row>
    <row r="17" spans="5:10" ht="12.75">
      <c r="E17" s="3" t="s">
        <v>30</v>
      </c>
      <c r="G17" s="3" t="s">
        <v>30</v>
      </c>
      <c r="I17" s="3" t="s">
        <v>30</v>
      </c>
      <c r="J17" s="3" t="s">
        <v>30</v>
      </c>
    </row>
    <row r="18" ht="6" customHeight="1"/>
    <row r="19" spans="2:11" ht="12.75" hidden="1">
      <c r="B19" s="4" t="s">
        <v>11</v>
      </c>
      <c r="C19" t="s">
        <v>12</v>
      </c>
      <c r="J19" s="5"/>
      <c r="K19" s="5"/>
    </row>
    <row r="20" spans="10:11" ht="6" customHeight="1" hidden="1">
      <c r="J20" s="5"/>
      <c r="K20" s="5"/>
    </row>
    <row r="21" spans="3:11" ht="12.75" hidden="1">
      <c r="C21" t="s">
        <v>13</v>
      </c>
      <c r="E21" s="5"/>
      <c r="F21" s="5"/>
      <c r="G21" s="5"/>
      <c r="H21" s="5"/>
      <c r="I21" s="5"/>
      <c r="J21" s="5"/>
      <c r="K21" s="5"/>
    </row>
    <row r="22" spans="3:11" ht="12.75" hidden="1">
      <c r="C22" t="s">
        <v>14</v>
      </c>
      <c r="E22" s="5"/>
      <c r="F22" s="5"/>
      <c r="G22" s="5"/>
      <c r="H22" s="5"/>
      <c r="I22" s="5"/>
      <c r="J22" s="5"/>
      <c r="K22" s="5"/>
    </row>
    <row r="23" spans="3:11" ht="12.75" hidden="1">
      <c r="C23" t="s">
        <v>15</v>
      </c>
      <c r="E23" s="5"/>
      <c r="F23" s="5"/>
      <c r="G23" s="5">
        <f>G21+E22</f>
        <v>0</v>
      </c>
      <c r="H23" s="5"/>
      <c r="I23" s="5">
        <f>I21-I22</f>
        <v>0</v>
      </c>
      <c r="J23" s="5">
        <f>J21-J22</f>
        <v>0</v>
      </c>
      <c r="K23" s="5"/>
    </row>
    <row r="24" spans="5:11" ht="6" customHeight="1" hidden="1">
      <c r="E24" s="5"/>
      <c r="F24" s="5"/>
      <c r="G24" s="5"/>
      <c r="H24" s="5"/>
      <c r="I24" s="5"/>
      <c r="J24" s="5"/>
      <c r="K24" s="5"/>
    </row>
    <row r="25" spans="2:11" ht="12.75">
      <c r="B25" s="6" t="s">
        <v>11</v>
      </c>
      <c r="C25" t="s">
        <v>16</v>
      </c>
      <c r="E25" s="5"/>
      <c r="F25" s="5"/>
      <c r="G25" s="5"/>
      <c r="H25" s="5"/>
      <c r="I25" s="5"/>
      <c r="J25" s="5"/>
      <c r="K25" s="5"/>
    </row>
    <row r="26" spans="5:11" ht="6" customHeight="1">
      <c r="E26" s="5"/>
      <c r="F26" s="5"/>
      <c r="G26" s="5"/>
      <c r="H26" s="5"/>
      <c r="I26" s="5"/>
      <c r="J26" s="5"/>
      <c r="K26" s="5"/>
    </row>
    <row r="27" spans="3:11" ht="12.75">
      <c r="C27" t="s">
        <v>17</v>
      </c>
      <c r="E27" s="5">
        <f>J27-I27</f>
        <v>3400000</v>
      </c>
      <c r="F27" s="5"/>
      <c r="G27" s="5"/>
      <c r="H27" s="5"/>
      <c r="I27" s="5">
        <f>Vermoegensplan!N49</f>
        <v>16270000</v>
      </c>
      <c r="J27" s="5">
        <f>Vermoegensplan!H49</f>
        <v>19670000</v>
      </c>
      <c r="K27" s="5"/>
    </row>
    <row r="28" spans="3:11" ht="12.75">
      <c r="C28" t="s">
        <v>18</v>
      </c>
      <c r="E28" s="5">
        <f>J28-I28</f>
        <v>3400000</v>
      </c>
      <c r="F28" s="5"/>
      <c r="G28" s="5"/>
      <c r="H28" s="5"/>
      <c r="I28" s="5">
        <f>Vermoegensplan!N102</f>
        <v>16270000</v>
      </c>
      <c r="J28" s="5">
        <f>Vermoegensplan!H102</f>
        <v>19670000</v>
      </c>
      <c r="K28" s="5"/>
    </row>
    <row r="29" spans="5:11" ht="19.5" customHeight="1">
      <c r="E29" s="5"/>
      <c r="F29" s="5"/>
      <c r="G29" s="5"/>
      <c r="H29" s="5"/>
      <c r="I29" s="5"/>
      <c r="J29" s="5"/>
      <c r="K29" s="5"/>
    </row>
    <row r="30" spans="1:11" ht="12.75">
      <c r="A30" t="s">
        <v>19</v>
      </c>
      <c r="B30" t="s">
        <v>20</v>
      </c>
      <c r="E30" s="3"/>
      <c r="F30" s="5"/>
      <c r="G30" s="5"/>
      <c r="H30" s="5"/>
      <c r="I30" s="5"/>
      <c r="J30" s="5"/>
      <c r="K30" s="5"/>
    </row>
    <row r="31" spans="5:11" ht="6" customHeight="1">
      <c r="E31" s="3"/>
      <c r="F31" s="5"/>
      <c r="G31" s="5"/>
      <c r="H31" s="5"/>
      <c r="I31" s="5"/>
      <c r="J31" s="5"/>
      <c r="K31" s="5"/>
    </row>
    <row r="32" spans="5:11" ht="12.75">
      <c r="E32" s="3"/>
      <c r="F32" s="5"/>
      <c r="G32" s="5"/>
      <c r="H32" s="5"/>
      <c r="I32" s="7" t="s">
        <v>30</v>
      </c>
      <c r="J32" s="7" t="s">
        <v>30</v>
      </c>
      <c r="K32" s="7" t="s">
        <v>30</v>
      </c>
    </row>
    <row r="33" spans="5:11" ht="6" customHeight="1">
      <c r="E33" s="5"/>
      <c r="F33" s="5"/>
      <c r="G33" s="5"/>
      <c r="H33" s="5"/>
      <c r="I33" s="5"/>
      <c r="J33" s="5"/>
      <c r="K33" s="5"/>
    </row>
    <row r="34" spans="2:11" ht="12.75">
      <c r="B34" s="6" t="s">
        <v>21</v>
      </c>
      <c r="C34" t="s">
        <v>22</v>
      </c>
      <c r="E34" s="5"/>
      <c r="F34" s="5"/>
      <c r="G34" s="5"/>
      <c r="H34" s="5"/>
      <c r="I34" s="5"/>
      <c r="J34" s="5"/>
      <c r="K34" s="5"/>
    </row>
    <row r="35" spans="3:11" ht="12.75">
      <c r="C35" t="s">
        <v>23</v>
      </c>
      <c r="E35" s="5">
        <f>J35-I35</f>
        <v>3400000</v>
      </c>
      <c r="F35" s="5"/>
      <c r="G35" s="5"/>
      <c r="H35" s="5"/>
      <c r="I35" s="5">
        <f>Vermoegensplan!N40</f>
        <v>0</v>
      </c>
      <c r="J35" s="5">
        <f>Vermoegensplan!H40</f>
        <v>3400000</v>
      </c>
      <c r="K35" s="5"/>
    </row>
    <row r="36" spans="5:11" ht="6" customHeight="1">
      <c r="E36" s="5"/>
      <c r="F36" s="5"/>
      <c r="G36" s="5"/>
      <c r="H36" s="5"/>
      <c r="I36" s="5"/>
      <c r="J36" s="5"/>
      <c r="K36" s="5"/>
    </row>
    <row r="37" spans="2:11" ht="12.75" hidden="1">
      <c r="B37" s="6" t="s">
        <v>24</v>
      </c>
      <c r="C37" t="s">
        <v>25</v>
      </c>
      <c r="E37" s="5"/>
      <c r="F37" s="5"/>
      <c r="G37" s="5"/>
      <c r="H37" s="5"/>
      <c r="I37" s="5"/>
      <c r="J37" s="5"/>
      <c r="K37" s="5"/>
    </row>
    <row r="38" spans="3:11" ht="12.75" hidden="1">
      <c r="C38" t="s">
        <v>26</v>
      </c>
      <c r="E38" s="5"/>
      <c r="F38" s="5"/>
      <c r="G38" s="5"/>
      <c r="H38" s="5"/>
      <c r="I38" s="5"/>
      <c r="J38" s="5"/>
      <c r="K38" s="5"/>
    </row>
    <row r="39" spans="5:11" ht="6" customHeight="1" hidden="1">
      <c r="E39" s="5"/>
      <c r="F39" s="5"/>
      <c r="G39" s="5"/>
      <c r="H39" s="5"/>
      <c r="I39" s="5"/>
      <c r="J39" s="5"/>
      <c r="K39" s="5"/>
    </row>
    <row r="40" spans="2:11" ht="12.75" hidden="1">
      <c r="B40" s="6" t="s">
        <v>27</v>
      </c>
      <c r="C40" t="s">
        <v>28</v>
      </c>
      <c r="E40" s="5"/>
      <c r="F40" s="5"/>
      <c r="G40" s="5"/>
      <c r="H40" s="5"/>
      <c r="I40" s="5"/>
      <c r="J40" s="5"/>
      <c r="K40" s="5">
        <v>13000000</v>
      </c>
    </row>
    <row r="41" spans="1:11" ht="12.75" hidden="1">
      <c r="A41" t="s">
        <v>19</v>
      </c>
      <c r="B41" s="38" t="s">
        <v>24</v>
      </c>
      <c r="C41" t="s">
        <v>93</v>
      </c>
      <c r="J41" s="5"/>
      <c r="K41" s="5"/>
    </row>
    <row r="42" spans="3:10" ht="12.75" hidden="1">
      <c r="C42" t="s">
        <v>106</v>
      </c>
      <c r="E42" s="5">
        <f>J42-I42</f>
        <v>0</v>
      </c>
      <c r="I42">
        <v>0</v>
      </c>
      <c r="J42" s="5">
        <f>Vermoegensplan!K102</f>
        <v>0</v>
      </c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Staweno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Seedorff</dc:creator>
  <cp:keywords/>
  <dc:description/>
  <cp:lastModifiedBy>hertel</cp:lastModifiedBy>
  <cp:lastPrinted>2007-02-14T14:27:52Z</cp:lastPrinted>
  <dcterms:created xsi:type="dcterms:W3CDTF">2003-09-04T10:04:08Z</dcterms:created>
  <dcterms:modified xsi:type="dcterms:W3CDTF">2007-02-14T15:31:00Z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207172486</vt:i4>
  </property>
  <property fmtid="{D5CDD505-2E9C-101B-9397-08002B2CF9AE}" pid="3" name="_EmailSubject">
    <vt:lpwstr>WA - Tops und Vorlagen</vt:lpwstr>
  </property>
  <property fmtid="{D5CDD505-2E9C-101B-9397-08002B2CF9AE}" pid="4" name="_AuthorEmail">
    <vt:lpwstr>HHertel@Stadtwerke-Norderstedt.de</vt:lpwstr>
  </property>
  <property fmtid="{D5CDD505-2E9C-101B-9397-08002B2CF9AE}" pid="5" name="_AuthorEmailDisplayName">
    <vt:lpwstr>Hertel, Heidi</vt:lpwstr>
  </property>
  <property fmtid="{D5CDD505-2E9C-101B-9397-08002B2CF9AE}" pid="6" name="_PreviousAdHocReviewCycleID">
    <vt:i4>1006423478</vt:i4>
  </property>
</Properties>
</file>